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rrioraf/Library/CloudStorage/GoogleDrive-jffonseca64@gmail.com/My Drive/3. Empresas valuador/1. Argen/3. Comercial/3.2 Marketing/SEO/Blog/"/>
    </mc:Choice>
  </mc:AlternateContent>
  <xr:revisionPtr revIDLastSave="0" documentId="13_ncr:1_{5D9D0E26-4E70-6C42-ACB6-5C7EFD92278B}" xr6:coauthVersionLast="47" xr6:coauthVersionMax="47" xr10:uidLastSave="{00000000-0000-0000-0000-000000000000}"/>
  <bookViews>
    <workbookView xWindow="-34460" yWindow="-4580" windowWidth="34460" windowHeight="23780" xr2:uid="{0C2B5ADF-8575-4DE4-A3F6-B496383B319B}"/>
  </bookViews>
  <sheets>
    <sheet name="Stat Revenue Project" sheetId="1" r:id="rId1"/>
  </sheets>
  <definedNames>
    <definedName name="_xlnm._FilterDatabase" localSheetId="0" hidden="1">'Stat Revenue Project'!$B$3:$W$70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" i="1" l="1"/>
  <c r="L5" i="1"/>
  <c r="L4" i="1"/>
  <c r="M4" i="1"/>
  <c r="L6" i="1"/>
  <c r="M6" i="1"/>
  <c r="L7" i="1"/>
  <c r="M7" i="1"/>
  <c r="L8" i="1"/>
  <c r="M8" i="1"/>
  <c r="L9" i="1"/>
  <c r="M9" i="1"/>
  <c r="L10" i="1"/>
  <c r="M10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N21" i="1"/>
  <c r="L22" i="1"/>
  <c r="M22" i="1"/>
  <c r="L23" i="1"/>
  <c r="M23" i="1"/>
  <c r="L24" i="1"/>
  <c r="M24" i="1"/>
  <c r="L25" i="1"/>
  <c r="M25" i="1"/>
  <c r="L26" i="1"/>
  <c r="M26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P41" i="1"/>
  <c r="L42" i="1"/>
  <c r="M42" i="1"/>
  <c r="L43" i="1"/>
  <c r="M43" i="1"/>
  <c r="L44" i="1"/>
  <c r="M4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N53" i="1"/>
  <c r="L54" i="1"/>
  <c r="M54" i="1"/>
  <c r="L55" i="1"/>
  <c r="M55" i="1"/>
  <c r="L56" i="1"/>
  <c r="M56" i="1"/>
  <c r="L57" i="1"/>
  <c r="M57" i="1"/>
  <c r="L58" i="1"/>
  <c r="M58" i="1"/>
  <c r="L59" i="1"/>
  <c r="M59" i="1"/>
  <c r="L60" i="1"/>
  <c r="M60" i="1"/>
  <c r="L61" i="1"/>
  <c r="M61" i="1"/>
  <c r="J4" i="1"/>
  <c r="E62" i="1"/>
  <c r="D62" i="1"/>
  <c r="L62" i="1" s="1"/>
  <c r="C62" i="1"/>
  <c r="J61" i="1"/>
  <c r="I61" i="1"/>
  <c r="Q61" i="1" s="1"/>
  <c r="H61" i="1"/>
  <c r="G61" i="1"/>
  <c r="F61" i="1"/>
  <c r="N61" i="1" s="1"/>
  <c r="V60" i="1"/>
  <c r="U60" i="1"/>
  <c r="T60" i="1"/>
  <c r="S60" i="1"/>
  <c r="F60" i="1" s="1"/>
  <c r="N60" i="1" s="1"/>
  <c r="J60" i="1"/>
  <c r="J59" i="1"/>
  <c r="I59" i="1"/>
  <c r="Q59" i="1" s="1"/>
  <c r="H59" i="1"/>
  <c r="G59" i="1"/>
  <c r="O59" i="1" s="1"/>
  <c r="F59" i="1"/>
  <c r="J58" i="1"/>
  <c r="I58" i="1"/>
  <c r="H58" i="1"/>
  <c r="G58" i="1"/>
  <c r="F58" i="1"/>
  <c r="N58" i="1" s="1"/>
  <c r="J57" i="1"/>
  <c r="I57" i="1"/>
  <c r="Q57" i="1" s="1"/>
  <c r="H57" i="1"/>
  <c r="G57" i="1"/>
  <c r="F57" i="1"/>
  <c r="N57" i="1" s="1"/>
  <c r="J56" i="1"/>
  <c r="I56" i="1"/>
  <c r="H56" i="1"/>
  <c r="G56" i="1"/>
  <c r="F56" i="1"/>
  <c r="N56" i="1" s="1"/>
  <c r="V55" i="1"/>
  <c r="U55" i="1"/>
  <c r="T55" i="1"/>
  <c r="S55" i="1"/>
  <c r="F55" i="1" s="1"/>
  <c r="N55" i="1" s="1"/>
  <c r="J55" i="1"/>
  <c r="V54" i="1"/>
  <c r="U54" i="1"/>
  <c r="T54" i="1"/>
  <c r="S54" i="1"/>
  <c r="F54" i="1" s="1"/>
  <c r="N54" i="1" s="1"/>
  <c r="J54" i="1"/>
  <c r="V53" i="1"/>
  <c r="U53" i="1"/>
  <c r="T53" i="1"/>
  <c r="S53" i="1"/>
  <c r="F53" i="1" s="1"/>
  <c r="J53" i="1"/>
  <c r="V52" i="1"/>
  <c r="U52" i="1"/>
  <c r="T52" i="1"/>
  <c r="S52" i="1"/>
  <c r="F52" i="1" s="1"/>
  <c r="N52" i="1" s="1"/>
  <c r="J52" i="1"/>
  <c r="J51" i="1"/>
  <c r="I51" i="1"/>
  <c r="Q51" i="1" s="1"/>
  <c r="H51" i="1"/>
  <c r="G51" i="1"/>
  <c r="F51" i="1"/>
  <c r="N51" i="1" s="1"/>
  <c r="J50" i="1"/>
  <c r="I50" i="1"/>
  <c r="H50" i="1"/>
  <c r="G50" i="1"/>
  <c r="F50" i="1"/>
  <c r="N50" i="1" s="1"/>
  <c r="J49" i="1"/>
  <c r="I49" i="1"/>
  <c r="Q49" i="1" s="1"/>
  <c r="H49" i="1"/>
  <c r="G49" i="1"/>
  <c r="F49" i="1"/>
  <c r="J48" i="1"/>
  <c r="I48" i="1"/>
  <c r="H48" i="1"/>
  <c r="P48" i="1" s="1"/>
  <c r="G48" i="1"/>
  <c r="F48" i="1"/>
  <c r="N48" i="1" s="1"/>
  <c r="J47" i="1"/>
  <c r="I47" i="1"/>
  <c r="Q47" i="1" s="1"/>
  <c r="H47" i="1"/>
  <c r="G47" i="1"/>
  <c r="F47" i="1"/>
  <c r="V46" i="1"/>
  <c r="U46" i="1"/>
  <c r="T46" i="1"/>
  <c r="S46" i="1"/>
  <c r="F46" i="1" s="1"/>
  <c r="N46" i="1" s="1"/>
  <c r="J46" i="1"/>
  <c r="V45" i="1"/>
  <c r="U45" i="1"/>
  <c r="T45" i="1"/>
  <c r="S45" i="1"/>
  <c r="F45" i="1" s="1"/>
  <c r="N45" i="1" s="1"/>
  <c r="J45" i="1"/>
  <c r="J44" i="1"/>
  <c r="I44" i="1"/>
  <c r="H44" i="1"/>
  <c r="P44" i="1" s="1"/>
  <c r="G44" i="1"/>
  <c r="F44" i="1"/>
  <c r="J43" i="1"/>
  <c r="I43" i="1"/>
  <c r="Q43" i="1" s="1"/>
  <c r="H43" i="1"/>
  <c r="G43" i="1"/>
  <c r="F43" i="1"/>
  <c r="N43" i="1" s="1"/>
  <c r="J42" i="1"/>
  <c r="I42" i="1"/>
  <c r="H42" i="1"/>
  <c r="G42" i="1"/>
  <c r="F42" i="1"/>
  <c r="J41" i="1"/>
  <c r="I41" i="1"/>
  <c r="Q41" i="1" s="1"/>
  <c r="H41" i="1"/>
  <c r="G41" i="1"/>
  <c r="O41" i="1" s="1"/>
  <c r="F41" i="1"/>
  <c r="N41" i="1" s="1"/>
  <c r="V40" i="1"/>
  <c r="U40" i="1"/>
  <c r="T40" i="1"/>
  <c r="S40" i="1"/>
  <c r="F40" i="1" s="1"/>
  <c r="N40" i="1" s="1"/>
  <c r="J40" i="1"/>
  <c r="J39" i="1"/>
  <c r="I39" i="1"/>
  <c r="Q39" i="1" s="1"/>
  <c r="H39" i="1"/>
  <c r="G39" i="1"/>
  <c r="O39" i="1" s="1"/>
  <c r="F39" i="1"/>
  <c r="J38" i="1"/>
  <c r="I38" i="1"/>
  <c r="H38" i="1"/>
  <c r="G38" i="1"/>
  <c r="F38" i="1"/>
  <c r="N38" i="1" s="1"/>
  <c r="J37" i="1"/>
  <c r="I37" i="1"/>
  <c r="Q37" i="1" s="1"/>
  <c r="H37" i="1"/>
  <c r="G37" i="1"/>
  <c r="F37" i="1"/>
  <c r="J36" i="1"/>
  <c r="I36" i="1"/>
  <c r="H36" i="1"/>
  <c r="G36" i="1"/>
  <c r="F36" i="1"/>
  <c r="N36" i="1" s="1"/>
  <c r="V35" i="1"/>
  <c r="U35" i="1"/>
  <c r="T35" i="1"/>
  <c r="S35" i="1"/>
  <c r="F35" i="1" s="1"/>
  <c r="N35" i="1" s="1"/>
  <c r="J35" i="1"/>
  <c r="J34" i="1"/>
  <c r="I34" i="1"/>
  <c r="H34" i="1"/>
  <c r="G34" i="1"/>
  <c r="F34" i="1"/>
  <c r="J33" i="1"/>
  <c r="I33" i="1"/>
  <c r="Q33" i="1" s="1"/>
  <c r="H33" i="1"/>
  <c r="G33" i="1"/>
  <c r="F33" i="1"/>
  <c r="N33" i="1" s="1"/>
  <c r="J32" i="1"/>
  <c r="I32" i="1"/>
  <c r="H32" i="1"/>
  <c r="G32" i="1"/>
  <c r="F32" i="1"/>
  <c r="J31" i="1"/>
  <c r="I31" i="1"/>
  <c r="Q31" i="1" s="1"/>
  <c r="H31" i="1"/>
  <c r="G31" i="1"/>
  <c r="O31" i="1" s="1"/>
  <c r="F31" i="1"/>
  <c r="N31" i="1" s="1"/>
  <c r="J30" i="1"/>
  <c r="I30" i="1"/>
  <c r="H30" i="1"/>
  <c r="G30" i="1"/>
  <c r="F30" i="1"/>
  <c r="N30" i="1" s="1"/>
  <c r="J29" i="1"/>
  <c r="I29" i="1"/>
  <c r="Q29" i="1" s="1"/>
  <c r="H29" i="1"/>
  <c r="G29" i="1"/>
  <c r="O29" i="1" s="1"/>
  <c r="F29" i="1"/>
  <c r="J28" i="1"/>
  <c r="I28" i="1"/>
  <c r="H28" i="1"/>
  <c r="G28" i="1"/>
  <c r="F28" i="1"/>
  <c r="N28" i="1" s="1"/>
  <c r="V27" i="1"/>
  <c r="U27" i="1"/>
  <c r="T27" i="1"/>
  <c r="S27" i="1"/>
  <c r="F27" i="1" s="1"/>
  <c r="N27" i="1" s="1"/>
  <c r="J27" i="1"/>
  <c r="V26" i="1"/>
  <c r="U26" i="1"/>
  <c r="T26" i="1"/>
  <c r="S26" i="1"/>
  <c r="F26" i="1" s="1"/>
  <c r="N26" i="1" s="1"/>
  <c r="J26" i="1"/>
  <c r="V25" i="1"/>
  <c r="U25" i="1"/>
  <c r="T25" i="1"/>
  <c r="S25" i="1"/>
  <c r="F25" i="1" s="1"/>
  <c r="N25" i="1" s="1"/>
  <c r="J25" i="1"/>
  <c r="V24" i="1"/>
  <c r="U24" i="1"/>
  <c r="T24" i="1"/>
  <c r="S24" i="1"/>
  <c r="F24" i="1" s="1"/>
  <c r="N24" i="1" s="1"/>
  <c r="J24" i="1"/>
  <c r="V23" i="1"/>
  <c r="U23" i="1"/>
  <c r="T23" i="1"/>
  <c r="S23" i="1"/>
  <c r="F23" i="1" s="1"/>
  <c r="N23" i="1" s="1"/>
  <c r="J23" i="1"/>
  <c r="J22" i="1"/>
  <c r="I22" i="1"/>
  <c r="H22" i="1"/>
  <c r="G22" i="1"/>
  <c r="F22" i="1"/>
  <c r="V21" i="1"/>
  <c r="U21" i="1"/>
  <c r="T21" i="1"/>
  <c r="S21" i="1"/>
  <c r="F21" i="1" s="1"/>
  <c r="J21" i="1"/>
  <c r="V20" i="1"/>
  <c r="U20" i="1"/>
  <c r="T20" i="1"/>
  <c r="S20" i="1"/>
  <c r="F20" i="1" s="1"/>
  <c r="N20" i="1" s="1"/>
  <c r="J20" i="1"/>
  <c r="V19" i="1"/>
  <c r="U19" i="1"/>
  <c r="T19" i="1"/>
  <c r="S19" i="1"/>
  <c r="F19" i="1" s="1"/>
  <c r="N19" i="1" s="1"/>
  <c r="J19" i="1"/>
  <c r="J18" i="1"/>
  <c r="I18" i="1"/>
  <c r="H18" i="1"/>
  <c r="G18" i="1"/>
  <c r="F18" i="1"/>
  <c r="N18" i="1" s="1"/>
  <c r="V17" i="1"/>
  <c r="U17" i="1"/>
  <c r="T17" i="1"/>
  <c r="S17" i="1"/>
  <c r="F17" i="1" s="1"/>
  <c r="N17" i="1" s="1"/>
  <c r="J17" i="1"/>
  <c r="J16" i="1"/>
  <c r="I16" i="1"/>
  <c r="H16" i="1"/>
  <c r="G16" i="1"/>
  <c r="F16" i="1"/>
  <c r="N16" i="1" s="1"/>
  <c r="V15" i="1"/>
  <c r="U15" i="1"/>
  <c r="T15" i="1"/>
  <c r="S15" i="1"/>
  <c r="F15" i="1" s="1"/>
  <c r="N15" i="1" s="1"/>
  <c r="J15" i="1"/>
  <c r="V14" i="1"/>
  <c r="U14" i="1"/>
  <c r="T14" i="1"/>
  <c r="S14" i="1"/>
  <c r="F14" i="1" s="1"/>
  <c r="N14" i="1" s="1"/>
  <c r="J14" i="1"/>
  <c r="V13" i="1"/>
  <c r="U13" i="1"/>
  <c r="T13" i="1"/>
  <c r="S13" i="1"/>
  <c r="F13" i="1" s="1"/>
  <c r="N13" i="1" s="1"/>
  <c r="J13" i="1"/>
  <c r="J12" i="1"/>
  <c r="I12" i="1"/>
  <c r="H12" i="1"/>
  <c r="G12" i="1"/>
  <c r="F12" i="1"/>
  <c r="J11" i="1"/>
  <c r="I11" i="1"/>
  <c r="Q11" i="1" s="1"/>
  <c r="H11" i="1"/>
  <c r="G11" i="1"/>
  <c r="F11" i="1"/>
  <c r="N11" i="1" s="1"/>
  <c r="J10" i="1"/>
  <c r="I10" i="1"/>
  <c r="H10" i="1"/>
  <c r="G10" i="1"/>
  <c r="F10" i="1"/>
  <c r="N10" i="1" s="1"/>
  <c r="J9" i="1"/>
  <c r="I9" i="1"/>
  <c r="Q9" i="1" s="1"/>
  <c r="H9" i="1"/>
  <c r="P9" i="1" s="1"/>
  <c r="G9" i="1"/>
  <c r="F9" i="1"/>
  <c r="N9" i="1" s="1"/>
  <c r="J8" i="1"/>
  <c r="I8" i="1"/>
  <c r="H8" i="1"/>
  <c r="G8" i="1"/>
  <c r="F8" i="1"/>
  <c r="V7" i="1"/>
  <c r="U7" i="1"/>
  <c r="T7" i="1"/>
  <c r="S7" i="1"/>
  <c r="F7" i="1" s="1"/>
  <c r="N7" i="1" s="1"/>
  <c r="J7" i="1"/>
  <c r="J6" i="1"/>
  <c r="I6" i="1"/>
  <c r="H6" i="1"/>
  <c r="G6" i="1"/>
  <c r="F6" i="1"/>
  <c r="N6" i="1" s="1"/>
  <c r="J5" i="1"/>
  <c r="I5" i="1"/>
  <c r="H5" i="1"/>
  <c r="G5" i="1"/>
  <c r="F5" i="1"/>
  <c r="N5" i="1" s="1"/>
  <c r="O9" i="1" l="1"/>
  <c r="O49" i="1"/>
  <c r="O61" i="1"/>
  <c r="P29" i="1"/>
  <c r="O11" i="1"/>
  <c r="O33" i="1"/>
  <c r="O37" i="1"/>
  <c r="O43" i="1"/>
  <c r="O47" i="1"/>
  <c r="T47" i="1" s="1"/>
  <c r="O51" i="1"/>
  <c r="T51" i="1" s="1"/>
  <c r="O57" i="1"/>
  <c r="P11" i="1"/>
  <c r="P31" i="1"/>
  <c r="P33" i="1"/>
  <c r="P37" i="1"/>
  <c r="P39" i="1"/>
  <c r="P47" i="1"/>
  <c r="P49" i="1"/>
  <c r="P51" i="1"/>
  <c r="U51" i="1" s="1"/>
  <c r="P57" i="1"/>
  <c r="U57" i="1" s="1"/>
  <c r="P61" i="1"/>
  <c r="P59" i="1"/>
  <c r="P43" i="1"/>
  <c r="P8" i="1"/>
  <c r="P10" i="1"/>
  <c r="P12" i="1"/>
  <c r="P16" i="1"/>
  <c r="P18" i="1"/>
  <c r="P22" i="1"/>
  <c r="U22" i="1" s="1"/>
  <c r="P28" i="1"/>
  <c r="U28" i="1" s="1"/>
  <c r="P30" i="1"/>
  <c r="P32" i="1"/>
  <c r="P34" i="1"/>
  <c r="P36" i="1"/>
  <c r="P38" i="1"/>
  <c r="P42" i="1"/>
  <c r="P50" i="1"/>
  <c r="P56" i="1"/>
  <c r="P58" i="1"/>
  <c r="U58" i="1" s="1"/>
  <c r="M62" i="1"/>
  <c r="O6" i="1"/>
  <c r="O8" i="1"/>
  <c r="O10" i="1"/>
  <c r="O12" i="1"/>
  <c r="O16" i="1"/>
  <c r="O18" i="1"/>
  <c r="T18" i="1" s="1"/>
  <c r="O22" i="1"/>
  <c r="T22" i="1" s="1"/>
  <c r="O28" i="1"/>
  <c r="T28" i="1" s="1"/>
  <c r="O30" i="1"/>
  <c r="T30" i="1" s="1"/>
  <c r="O32" i="1"/>
  <c r="T32" i="1" s="1"/>
  <c r="O34" i="1"/>
  <c r="O36" i="1"/>
  <c r="O38" i="1"/>
  <c r="O42" i="1"/>
  <c r="O44" i="1"/>
  <c r="O48" i="1"/>
  <c r="T48" i="1" s="1"/>
  <c r="O50" i="1"/>
  <c r="T50" i="1" s="1"/>
  <c r="O56" i="1"/>
  <c r="O58" i="1"/>
  <c r="T58" i="1" s="1"/>
  <c r="Q10" i="1"/>
  <c r="V10" i="1" s="1"/>
  <c r="Q16" i="1"/>
  <c r="Q28" i="1"/>
  <c r="Q32" i="1"/>
  <c r="Q36" i="1"/>
  <c r="V36" i="1" s="1"/>
  <c r="Q44" i="1"/>
  <c r="Q50" i="1"/>
  <c r="V50" i="1" s="1"/>
  <c r="Q58" i="1"/>
  <c r="V58" i="1" s="1"/>
  <c r="P6" i="1"/>
  <c r="Q12" i="1"/>
  <c r="V12" i="1" s="1"/>
  <c r="Q18" i="1"/>
  <c r="V18" i="1" s="1"/>
  <c r="Q30" i="1"/>
  <c r="Q34" i="1"/>
  <c r="V34" i="1" s="1"/>
  <c r="Q38" i="1"/>
  <c r="V38" i="1" s="1"/>
  <c r="Q42" i="1"/>
  <c r="Q48" i="1"/>
  <c r="Q56" i="1"/>
  <c r="V56" i="1" s="1"/>
  <c r="Q6" i="1"/>
  <c r="V6" i="1" s="1"/>
  <c r="Q22" i="1"/>
  <c r="V22" i="1" s="1"/>
  <c r="Q8" i="1"/>
  <c r="V8" i="1" s="1"/>
  <c r="O5" i="1"/>
  <c r="T5" i="1" s="1"/>
  <c r="P5" i="1"/>
  <c r="U5" i="1" s="1"/>
  <c r="S5" i="1"/>
  <c r="Q5" i="1"/>
  <c r="S6" i="1"/>
  <c r="S10" i="1"/>
  <c r="S16" i="1"/>
  <c r="S18" i="1"/>
  <c r="S28" i="1"/>
  <c r="S30" i="1"/>
  <c r="S36" i="1"/>
  <c r="S48" i="1"/>
  <c r="S50" i="1"/>
  <c r="S56" i="1"/>
  <c r="S58" i="1"/>
  <c r="N8" i="1"/>
  <c r="S8" i="1" s="1"/>
  <c r="S33" i="1"/>
  <c r="S51" i="1"/>
  <c r="S61" i="1"/>
  <c r="N59" i="1"/>
  <c r="S59" i="1" s="1"/>
  <c r="N49" i="1"/>
  <c r="S49" i="1" s="1"/>
  <c r="N44" i="1"/>
  <c r="S44" i="1" s="1"/>
  <c r="N39" i="1"/>
  <c r="S39" i="1" s="1"/>
  <c r="N34" i="1"/>
  <c r="S34" i="1" s="1"/>
  <c r="N29" i="1"/>
  <c r="S29" i="1" s="1"/>
  <c r="S9" i="1"/>
  <c r="S31" i="1"/>
  <c r="N47" i="1"/>
  <c r="S47" i="1" s="1"/>
  <c r="N42" i="1"/>
  <c r="S42" i="1" s="1"/>
  <c r="N37" i="1"/>
  <c r="S37" i="1" s="1"/>
  <c r="N32" i="1"/>
  <c r="S32" i="1" s="1"/>
  <c r="N22" i="1"/>
  <c r="S22" i="1" s="1"/>
  <c r="N12" i="1"/>
  <c r="S12" i="1" s="1"/>
  <c r="J62" i="1"/>
  <c r="G23" i="1"/>
  <c r="O23" i="1" s="1"/>
  <c r="U36" i="1"/>
  <c r="U32" i="1"/>
  <c r="V5" i="1"/>
  <c r="T11" i="1"/>
  <c r="U41" i="1"/>
  <c r="V9" i="1"/>
  <c r="U18" i="1"/>
  <c r="U31" i="1"/>
  <c r="U38" i="1"/>
  <c r="V31" i="1"/>
  <c r="U39" i="1"/>
  <c r="V32" i="1"/>
  <c r="V39" i="1"/>
  <c r="V49" i="1"/>
  <c r="U56" i="1"/>
  <c r="U34" i="1"/>
  <c r="G45" i="1"/>
  <c r="U48" i="1"/>
  <c r="U16" i="1"/>
  <c r="V16" i="1"/>
  <c r="V37" i="1"/>
  <c r="V47" i="1"/>
  <c r="T29" i="1"/>
  <c r="T10" i="1"/>
  <c r="U11" i="1"/>
  <c r="V29" i="1"/>
  <c r="V33" i="1"/>
  <c r="T43" i="1"/>
  <c r="V44" i="1"/>
  <c r="V48" i="1"/>
  <c r="T59" i="1"/>
  <c r="T9" i="1"/>
  <c r="V28" i="1"/>
  <c r="V51" i="1"/>
  <c r="T61" i="1"/>
  <c r="U33" i="1"/>
  <c r="G15" i="1"/>
  <c r="U8" i="1"/>
  <c r="U30" i="1"/>
  <c r="T37" i="1"/>
  <c r="G40" i="1"/>
  <c r="G24" i="1"/>
  <c r="G46" i="1"/>
  <c r="G27" i="1"/>
  <c r="V30" i="1"/>
  <c r="T41" i="1"/>
  <c r="V42" i="1"/>
  <c r="T8" i="1"/>
  <c r="U12" i="1"/>
  <c r="T16" i="1"/>
  <c r="U49" i="1"/>
  <c r="T56" i="1"/>
  <c r="V57" i="1"/>
  <c r="V41" i="1"/>
  <c r="T38" i="1"/>
  <c r="U44" i="1"/>
  <c r="V59" i="1"/>
  <c r="T31" i="1"/>
  <c r="T6" i="1"/>
  <c r="U10" i="1"/>
  <c r="T33" i="1"/>
  <c r="T36" i="1"/>
  <c r="U37" i="1"/>
  <c r="T49" i="1"/>
  <c r="U50" i="1"/>
  <c r="V11" i="1"/>
  <c r="U6" i="1"/>
  <c r="U42" i="1"/>
  <c r="V43" i="1"/>
  <c r="U47" i="1"/>
  <c r="T57" i="1"/>
  <c r="U61" i="1"/>
  <c r="U9" i="1"/>
  <c r="T34" i="1"/>
  <c r="V61" i="1"/>
  <c r="E63" i="1"/>
  <c r="G14" i="1"/>
  <c r="O14" i="1" s="1"/>
  <c r="G52" i="1"/>
  <c r="O52" i="1" s="1"/>
  <c r="G26" i="1"/>
  <c r="O26" i="1" s="1"/>
  <c r="G20" i="1"/>
  <c r="O20" i="1" s="1"/>
  <c r="G13" i="1"/>
  <c r="O13" i="1" s="1"/>
  <c r="G17" i="1"/>
  <c r="O17" i="1" s="1"/>
  <c r="G35" i="1"/>
  <c r="O35" i="1" s="1"/>
  <c r="G60" i="1"/>
  <c r="O60" i="1" s="1"/>
  <c r="G25" i="1"/>
  <c r="O25" i="1" s="1"/>
  <c r="G55" i="1"/>
  <c r="O55" i="1" s="1"/>
  <c r="G7" i="1"/>
  <c r="O7" i="1" s="1"/>
  <c r="G54" i="1"/>
  <c r="O54" i="1" s="1"/>
  <c r="S11" i="1"/>
  <c r="T12" i="1"/>
  <c r="G21" i="1"/>
  <c r="O21" i="1" s="1"/>
  <c r="U29" i="1"/>
  <c r="S43" i="1"/>
  <c r="T44" i="1"/>
  <c r="G53" i="1"/>
  <c r="O53" i="1" s="1"/>
  <c r="G19" i="1"/>
  <c r="O19" i="1" s="1"/>
  <c r="S41" i="1"/>
  <c r="T42" i="1"/>
  <c r="U43" i="1"/>
  <c r="S57" i="1"/>
  <c r="U59" i="1"/>
  <c r="D63" i="1"/>
  <c r="S38" i="1"/>
  <c r="T39" i="1"/>
  <c r="H46" i="1" l="1"/>
  <c r="P46" i="1" s="1"/>
  <c r="O46" i="1"/>
  <c r="H24" i="1"/>
  <c r="P24" i="1" s="1"/>
  <c r="O24" i="1"/>
  <c r="H40" i="1"/>
  <c r="P40" i="1" s="1"/>
  <c r="O40" i="1"/>
  <c r="H15" i="1"/>
  <c r="P15" i="1" s="1"/>
  <c r="O15" i="1"/>
  <c r="H45" i="1"/>
  <c r="P45" i="1" s="1"/>
  <c r="O45" i="1"/>
  <c r="H27" i="1"/>
  <c r="P27" i="1" s="1"/>
  <c r="O27" i="1"/>
  <c r="H23" i="1"/>
  <c r="P23" i="1" s="1"/>
  <c r="I24" i="1"/>
  <c r="Q24" i="1" s="1"/>
  <c r="H20" i="1"/>
  <c r="P20" i="1" s="1"/>
  <c r="H7" i="1"/>
  <c r="P7" i="1" s="1"/>
  <c r="I46" i="1"/>
  <c r="Q46" i="1" s="1"/>
  <c r="I15" i="1"/>
  <c r="Q15" i="1" s="1"/>
  <c r="H55" i="1"/>
  <c r="P55" i="1" s="1"/>
  <c r="H17" i="1"/>
  <c r="P17" i="1" s="1"/>
  <c r="H13" i="1"/>
  <c r="P13" i="1" s="1"/>
  <c r="H21" i="1"/>
  <c r="P21" i="1" s="1"/>
  <c r="H19" i="1"/>
  <c r="P19" i="1" s="1"/>
  <c r="H25" i="1"/>
  <c r="P25" i="1" s="1"/>
  <c r="H26" i="1"/>
  <c r="P26" i="1" s="1"/>
  <c r="H53" i="1"/>
  <c r="P53" i="1" s="1"/>
  <c r="H52" i="1"/>
  <c r="P52" i="1" s="1"/>
  <c r="I27" i="1"/>
  <c r="Q27" i="1" s="1"/>
  <c r="H54" i="1"/>
  <c r="P54" i="1" s="1"/>
  <c r="H60" i="1"/>
  <c r="P60" i="1" s="1"/>
  <c r="H14" i="1"/>
  <c r="P14" i="1" s="1"/>
  <c r="H35" i="1"/>
  <c r="P35" i="1" s="1"/>
  <c r="I40" i="1" l="1"/>
  <c r="Q40" i="1" s="1"/>
  <c r="I45" i="1"/>
  <c r="Q45" i="1" s="1"/>
  <c r="I23" i="1"/>
  <c r="Q23" i="1" s="1"/>
  <c r="I53" i="1"/>
  <c r="Q53" i="1" s="1"/>
  <c r="I26" i="1"/>
  <c r="Q26" i="1" s="1"/>
  <c r="I14" i="1"/>
  <c r="Q14" i="1" s="1"/>
  <c r="I19" i="1"/>
  <c r="Q19" i="1" s="1"/>
  <c r="I35" i="1"/>
  <c r="Q35" i="1" s="1"/>
  <c r="I60" i="1"/>
  <c r="Q60" i="1" s="1"/>
  <c r="I21" i="1"/>
  <c r="Q21" i="1" s="1"/>
  <c r="I7" i="1"/>
  <c r="Q7" i="1" s="1"/>
  <c r="I20" i="1"/>
  <c r="Q20" i="1" s="1"/>
  <c r="I25" i="1"/>
  <c r="Q25" i="1" s="1"/>
  <c r="I54" i="1"/>
  <c r="Q54" i="1" s="1"/>
  <c r="I13" i="1"/>
  <c r="Q13" i="1" s="1"/>
  <c r="I55" i="1"/>
  <c r="Q55" i="1" s="1"/>
  <c r="I52" i="1"/>
  <c r="Q52" i="1" s="1"/>
  <c r="I17" i="1"/>
  <c r="Q17" i="1" s="1"/>
  <c r="G4" i="1" l="1"/>
  <c r="G62" i="1" l="1"/>
  <c r="H4" i="1" l="1"/>
  <c r="H62" i="1" s="1"/>
  <c r="I4" i="1"/>
  <c r="Q4" i="1" s="1"/>
  <c r="V4" i="1" s="1"/>
  <c r="P4" i="1"/>
  <c r="U4" i="1" s="1"/>
  <c r="H63" i="1" l="1"/>
  <c r="P62" i="1"/>
  <c r="I62" i="1"/>
  <c r="I64" i="1" s="1"/>
  <c r="Q62" i="1" l="1"/>
  <c r="I63" i="1"/>
  <c r="F4" i="1"/>
  <c r="O4" i="1" s="1"/>
  <c r="T4" i="1" s="1"/>
  <c r="F62" i="1"/>
  <c r="O62" i="1" s="1"/>
  <c r="G63" i="1" l="1"/>
  <c r="N4" i="1"/>
  <c r="S4" i="1" s="1"/>
  <c r="C65" i="1"/>
  <c r="C66" i="1"/>
  <c r="N62" i="1"/>
  <c r="C64" i="1"/>
  <c r="F63" i="1"/>
  <c r="F67" i="1" l="1"/>
  <c r="C67" i="1"/>
  <c r="H67" i="1"/>
  <c r="G67" i="1"/>
  <c r="G68" i="1" s="1"/>
  <c r="I67" i="1"/>
  <c r="I68" i="1" s="1"/>
  <c r="D67" i="1"/>
  <c r="D68" i="1" s="1"/>
  <c r="E67" i="1"/>
  <c r="E68" i="1" s="1"/>
  <c r="H68" i="1" l="1"/>
  <c r="I69" i="1"/>
  <c r="F6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Konstantinos Manetas</author>
  </authors>
  <commentList>
    <comment ref="K3" authorId="0" shapeId="0" xr:uid="{3912EAF6-937B-401E-B9C9-6821123A0091}">
      <text>
        <r>
          <rPr>
            <b/>
            <sz val="9"/>
            <color indexed="81"/>
            <rFont val="Tahoma"/>
            <family val="2"/>
          </rPr>
          <t>S: Στατιστική 
M: Manually (εάν το R</t>
        </r>
        <r>
          <rPr>
            <b/>
            <vertAlign val="superscript"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Tahoma"/>
            <family val="2"/>
          </rPr>
          <t xml:space="preserve"> &lt; 0,5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<sst xmlns="http://schemas.openxmlformats.org/spreadsheetml/2006/main" count="128" uniqueCount="71">
  <si>
    <t xml:space="preserve">MANUAL </t>
  </si>
  <si>
    <t>Method</t>
  </si>
  <si>
    <t>S</t>
  </si>
  <si>
    <t>M</t>
  </si>
  <si>
    <t>CAGR</t>
  </si>
  <si>
    <t>R²</t>
  </si>
  <si>
    <t>VARIACIÓN ANUAL - ESTADÍSTICA</t>
  </si>
  <si>
    <t>Descripción</t>
  </si>
  <si>
    <t>PRODUCTO 1</t>
  </si>
  <si>
    <t>PRODUCTO 2</t>
  </si>
  <si>
    <t>PRODUCTO 3</t>
  </si>
  <si>
    <t>PRODUCTO 4</t>
  </si>
  <si>
    <t>PRODUCTO 5</t>
  </si>
  <si>
    <t>PRODUCTO 6</t>
  </si>
  <si>
    <t>PRODUCTO 7</t>
  </si>
  <si>
    <t>PRODUCTO 8</t>
  </si>
  <si>
    <t>PRODUCTO 9</t>
  </si>
  <si>
    <t>PRODUCTO 10</t>
  </si>
  <si>
    <t>PRODUCTO 11</t>
  </si>
  <si>
    <t>PRODUCTO 12</t>
  </si>
  <si>
    <t>PRODUCTO 13</t>
  </si>
  <si>
    <t>PRODUCTO 14</t>
  </si>
  <si>
    <t>PRODUCTO 15</t>
  </si>
  <si>
    <t>PRODUCTO 16</t>
  </si>
  <si>
    <t>PRODUCTO 17</t>
  </si>
  <si>
    <t>PRODUCTO 18</t>
  </si>
  <si>
    <t>PRODUCTO 19</t>
  </si>
  <si>
    <t>PRODUCTO 20</t>
  </si>
  <si>
    <t>PRODUCTO 21</t>
  </si>
  <si>
    <t>PRODUCTO 22</t>
  </si>
  <si>
    <t>PRODUCTO 23</t>
  </si>
  <si>
    <t>PRODUCTO 24</t>
  </si>
  <si>
    <t>PRODUCTO 25</t>
  </si>
  <si>
    <t>PRODUCTO 26</t>
  </si>
  <si>
    <t>PRODUCTO 27</t>
  </si>
  <si>
    <t>PRODUCTO 28</t>
  </si>
  <si>
    <t>PRODUCTO 29</t>
  </si>
  <si>
    <t>PRODUCTO 30</t>
  </si>
  <si>
    <t>PRODUCTO 31</t>
  </si>
  <si>
    <t>PRODUCTO 32</t>
  </si>
  <si>
    <t>PRODUCTO 33</t>
  </si>
  <si>
    <t>PRODUCTO 34</t>
  </si>
  <si>
    <t>PRODUCTO 35</t>
  </si>
  <si>
    <t>PRODUCTO 36</t>
  </si>
  <si>
    <t>PRODUCTO 37</t>
  </si>
  <si>
    <t>PRODUCTO 38</t>
  </si>
  <si>
    <t>PRODUCTO 39</t>
  </si>
  <si>
    <t>PRODUCTO 40</t>
  </si>
  <si>
    <t>PRODUCTO 41</t>
  </si>
  <si>
    <t>PRODUCTO 42</t>
  </si>
  <si>
    <t>PRODUCTO 43</t>
  </si>
  <si>
    <t>PRODUCTO 44</t>
  </si>
  <si>
    <t>PRODUCTO 45</t>
  </si>
  <si>
    <t>PRODUCTO 46</t>
  </si>
  <si>
    <t>PRODUCTO 47</t>
  </si>
  <si>
    <t>PRODUCTO 48</t>
  </si>
  <si>
    <t>PRODUCTO 49</t>
  </si>
  <si>
    <t>PRODUCTO 50</t>
  </si>
  <si>
    <t>PRODUCTO 51</t>
  </si>
  <si>
    <t>PRODUCTO 52</t>
  </si>
  <si>
    <t>PRODUCTO 53</t>
  </si>
  <si>
    <t>PRODUCTO 54</t>
  </si>
  <si>
    <t>PRODUCTO 55</t>
  </si>
  <si>
    <t>PRODUCTO 56</t>
  </si>
  <si>
    <t>PRODUCTO 57</t>
  </si>
  <si>
    <t>PRODUCTO 58</t>
  </si>
  <si>
    <t>INGRESOS TOTALES</t>
  </si>
  <si>
    <t>Desviación (a)</t>
  </si>
  <si>
    <t>Predicciones a partir de una ecuación</t>
  </si>
  <si>
    <t>Intercepto (b)</t>
  </si>
  <si>
    <r>
      <t>R</t>
    </r>
    <r>
      <rPr>
        <b/>
        <vertAlign val="superscript"/>
        <sz val="11"/>
        <color theme="1"/>
        <rFont val="Aceh Light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</si>
</sst>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000"/>
    <numFmt numFmtId="166" formatCode="0.0%"/>
    <numFmt numFmtId="168" formatCode="0.000"/>
  </numFmts>
  <fonts count="12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9"/>
      <color indexed="81"/>
      <name val="Tahoma"/>
      <family val="2"/>
    </font>
    <font>
      <b/>
      <vertAlign val="superscript"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charset val="161"/>
      <scheme val="minor"/>
    </font>
    <font>
      <sz val="11"/>
      <color theme="1"/>
      <name val="Aceh Light"/>
    </font>
    <font>
      <b/>
      <sz val="11"/>
      <color theme="1"/>
      <name val="Aceh Light"/>
    </font>
    <font>
      <b/>
      <sz val="11"/>
      <color theme="4"/>
      <name val="Aceh Light"/>
    </font>
    <font>
      <b/>
      <sz val="11"/>
      <color theme="0"/>
      <name val="Aceh Light"/>
    </font>
    <font>
      <b/>
      <vertAlign val="superscript"/>
      <sz val="11"/>
      <color theme="1"/>
      <name val="Aceh Light"/>
    </font>
    <font>
      <sz val="11"/>
      <color theme="4"/>
      <name val="Aceh Light"/>
    </font>
  </fonts>
  <fills count="7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D8DA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6" fillId="0" borderId="0" xfId="0" applyFont="1"/>
    <xf numFmtId="0" fontId="6" fillId="3" borderId="1" xfId="0" applyFont="1" applyFill="1" applyBorder="1"/>
    <xf numFmtId="0" fontId="7" fillId="3" borderId="1" xfId="0" applyFont="1" applyFill="1" applyBorder="1"/>
    <xf numFmtId="0" fontId="6" fillId="0" borderId="1" xfId="0" applyFont="1" applyFill="1" applyBorder="1"/>
    <xf numFmtId="0" fontId="7" fillId="0" borderId="1" xfId="0" applyFont="1" applyFill="1" applyBorder="1"/>
    <xf numFmtId="9" fontId="8" fillId="4" borderId="0" xfId="0" applyNumberFormat="1" applyFont="1" applyFill="1" applyAlignment="1">
      <alignment horizontal="center"/>
    </xf>
    <xf numFmtId="0" fontId="7" fillId="0" borderId="1" xfId="0" applyFont="1" applyBorder="1"/>
    <xf numFmtId="0" fontId="7" fillId="5" borderId="1" xfId="0" applyFont="1" applyFill="1" applyBorder="1"/>
    <xf numFmtId="0" fontId="9" fillId="6" borderId="1" xfId="0" applyFont="1" applyFill="1" applyBorder="1"/>
    <xf numFmtId="0" fontId="7" fillId="0" borderId="1" xfId="0" applyFont="1" applyBorder="1" applyAlignment="1">
      <alignment horizontal="center"/>
    </xf>
    <xf numFmtId="0" fontId="7" fillId="0" borderId="0" xfId="0" applyFont="1"/>
    <xf numFmtId="164" fontId="6" fillId="0" borderId="0" xfId="0" applyNumberFormat="1" applyFont="1"/>
    <xf numFmtId="0" fontId="6" fillId="4" borderId="0" xfId="0" applyFont="1" applyFill="1" applyAlignment="1">
      <alignment horizontal="center"/>
    </xf>
    <xf numFmtId="9" fontId="6" fillId="0" borderId="0" xfId="0" applyNumberFormat="1" applyFont="1"/>
    <xf numFmtId="9" fontId="11" fillId="4" borderId="0" xfId="0" applyNumberFormat="1" applyFont="1" applyFill="1"/>
    <xf numFmtId="164" fontId="6" fillId="0" borderId="1" xfId="0" applyNumberFormat="1" applyFont="1" applyBorder="1"/>
    <xf numFmtId="9" fontId="6" fillId="0" borderId="1" xfId="0" applyNumberFormat="1" applyFont="1" applyBorder="1"/>
    <xf numFmtId="164" fontId="7" fillId="0" borderId="0" xfId="0" applyNumberFormat="1" applyFont="1"/>
    <xf numFmtId="165" fontId="7" fillId="0" borderId="0" xfId="0" applyNumberFormat="1" applyFont="1"/>
    <xf numFmtId="166" fontId="7" fillId="0" borderId="0" xfId="0" applyNumberFormat="1" applyFont="1"/>
    <xf numFmtId="9" fontId="7" fillId="0" borderId="0" xfId="1" applyFont="1"/>
    <xf numFmtId="4" fontId="6" fillId="0" borderId="0" xfId="0" applyNumberFormat="1" applyFont="1"/>
    <xf numFmtId="166" fontId="7" fillId="2" borderId="0" xfId="1" applyNumberFormat="1" applyFont="1" applyFill="1"/>
    <xf numFmtId="165" fontId="7" fillId="2" borderId="0" xfId="0" applyNumberFormat="1" applyFont="1" applyFill="1" applyAlignment="1">
      <alignment horizontal="right"/>
    </xf>
    <xf numFmtId="10" fontId="6" fillId="0" borderId="0" xfId="1" applyNumberFormat="1" applyFont="1"/>
    <xf numFmtId="166" fontId="7" fillId="0" borderId="0" xfId="1" applyNumberFormat="1" applyFont="1"/>
    <xf numFmtId="0" fontId="9" fillId="6" borderId="0" xfId="0" applyFont="1" applyFill="1" applyAlignment="1">
      <alignment horizontal="centerContinuous"/>
    </xf>
    <xf numFmtId="168" fontId="6" fillId="0" borderId="0" xfId="0" applyNumberFormat="1" applyFont="1"/>
    <xf numFmtId="168" fontId="6" fillId="0" borderId="1" xfId="0" applyNumberFormat="1" applyFont="1" applyBorder="1"/>
    <xf numFmtId="168" fontId="7" fillId="0" borderId="0" xfId="0" applyNumberFormat="1" applyFont="1"/>
    <xf numFmtId="3" fontId="7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D8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'Stat Revenue Project'!$C$62:$I$62</c:f>
              <c:numCache>
                <c:formatCode>#,##0</c:formatCode>
                <c:ptCount val="7"/>
                <c:pt idx="0">
                  <c:v>1200377.1400000001</c:v>
                </c:pt>
                <c:pt idx="1">
                  <c:v>1279955.1399999999</c:v>
                </c:pt>
                <c:pt idx="2">
                  <c:v>1341054.9600000002</c:v>
                </c:pt>
                <c:pt idx="3">
                  <c:v>1487674.1801325986</c:v>
                </c:pt>
                <c:pt idx="4">
                  <c:v>1708503.4399585915</c:v>
                </c:pt>
                <c:pt idx="5">
                  <c:v>1930487.1970750368</c:v>
                </c:pt>
                <c:pt idx="6">
                  <c:v>2152090.0167794372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4D-4434-B03D-69D04E62A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05660687"/>
        <c:axId val="2105662127"/>
      </c:lineChart>
      <c:catAx>
        <c:axId val="21056606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5662127"/>
        <c:crosses val="autoZero"/>
        <c:auto val="1"/>
        <c:lblAlgn val="ctr"/>
        <c:lblOffset val="100"/>
        <c:noMultiLvlLbl val="0"/>
      </c:catAx>
      <c:valAx>
        <c:axId val="21056621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56606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98610</xdr:colOff>
      <xdr:row>71</xdr:row>
      <xdr:rowOff>35858</xdr:rowOff>
    </xdr:from>
    <xdr:to>
      <xdr:col>9</xdr:col>
      <xdr:colOff>457200</xdr:colOff>
      <xdr:row>84</xdr:row>
      <xdr:rowOff>71717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46FA885-DAB1-41D4-A47F-BAF28D043F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235BF-0124-4D70-A8EE-DD3F89C7E241}">
  <sheetPr>
    <tabColor rgb="FFFFFF00"/>
  </sheetPr>
  <dimension ref="B1:V70"/>
  <sheetViews>
    <sheetView tabSelected="1" zoomScaleNormal="85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33" sqref="F33"/>
    </sheetView>
  </sheetViews>
  <sheetFormatPr baseColWidth="10" defaultColWidth="8.83203125" defaultRowHeight="15" x14ac:dyDescent="0.2"/>
  <cols>
    <col min="1" max="1" width="2" style="1" customWidth="1"/>
    <col min="2" max="2" width="24.83203125" style="1" customWidth="1"/>
    <col min="3" max="3" width="14.5" style="1" customWidth="1"/>
    <col min="4" max="5" width="11.6640625" style="1" bestFit="1" customWidth="1"/>
    <col min="6" max="9" width="10.83203125" style="1" bestFit="1" customWidth="1"/>
    <col min="10" max="10" width="11.6640625" style="1" customWidth="1"/>
    <col min="11" max="11" width="7.5" style="1" customWidth="1"/>
    <col min="12" max="17" width="8.83203125" style="1"/>
    <col min="18" max="18" width="3.83203125" style="1" customWidth="1"/>
    <col min="19" max="22" width="8.83203125" style="1"/>
    <col min="23" max="23" width="3.6640625" style="1" customWidth="1"/>
    <col min="24" max="16384" width="8.83203125" style="1"/>
  </cols>
  <sheetData>
    <row r="1" spans="2:22" x14ac:dyDescent="0.2">
      <c r="L1" s="2"/>
      <c r="M1" s="3" t="s">
        <v>6</v>
      </c>
      <c r="N1" s="2"/>
      <c r="O1" s="2"/>
      <c r="P1" s="2"/>
      <c r="Q1" s="2"/>
      <c r="S1" s="27" t="s">
        <v>0</v>
      </c>
      <c r="T1" s="27"/>
      <c r="U1" s="27"/>
      <c r="V1" s="27"/>
    </row>
    <row r="2" spans="2:22" x14ac:dyDescent="0.2">
      <c r="L2" s="4"/>
      <c r="M2" s="5"/>
      <c r="N2" s="4"/>
      <c r="O2" s="4"/>
      <c r="P2" s="4"/>
      <c r="Q2" s="4"/>
      <c r="S2" s="6">
        <v>0.03</v>
      </c>
      <c r="T2" s="6">
        <v>0.03</v>
      </c>
      <c r="U2" s="6">
        <v>0.03</v>
      </c>
      <c r="V2" s="6">
        <v>0.03</v>
      </c>
    </row>
    <row r="3" spans="2:22" ht="17" x14ac:dyDescent="0.2">
      <c r="B3" s="7" t="s">
        <v>7</v>
      </c>
      <c r="C3" s="8">
        <v>2023</v>
      </c>
      <c r="D3" s="8">
        <v>2024</v>
      </c>
      <c r="E3" s="8">
        <v>2025</v>
      </c>
      <c r="F3" s="9">
        <v>2026</v>
      </c>
      <c r="G3" s="9">
        <v>2027</v>
      </c>
      <c r="H3" s="9">
        <v>2028</v>
      </c>
      <c r="I3" s="9">
        <v>2029</v>
      </c>
      <c r="J3" s="10" t="s">
        <v>70</v>
      </c>
      <c r="K3" s="7" t="s">
        <v>1</v>
      </c>
      <c r="L3" s="7">
        <v>2024</v>
      </c>
      <c r="M3" s="7">
        <v>2025</v>
      </c>
      <c r="N3" s="7">
        <v>2026</v>
      </c>
      <c r="O3" s="7">
        <v>2027</v>
      </c>
      <c r="P3" s="7">
        <v>2028</v>
      </c>
      <c r="Q3" s="7">
        <v>2029</v>
      </c>
      <c r="R3" s="11"/>
      <c r="S3" s="7">
        <v>2026</v>
      </c>
      <c r="T3" s="7">
        <v>2027</v>
      </c>
      <c r="U3" s="7">
        <v>2028</v>
      </c>
      <c r="V3" s="7">
        <v>2029</v>
      </c>
    </row>
    <row r="4" spans="2:22" x14ac:dyDescent="0.2">
      <c r="B4" s="1" t="s">
        <v>8</v>
      </c>
      <c r="C4" s="12">
        <v>264267.38</v>
      </c>
      <c r="D4" s="12">
        <v>378974.26</v>
      </c>
      <c r="E4" s="12">
        <v>416926.76</v>
      </c>
      <c r="F4" s="12">
        <f>IF($K4="S",(IFERROR(IF(FORECAST(F$3,$C4:$E4,$C$3:$E$3)&gt;=0,FORECAST(F$3,$C4:$E4,$C$3:$E$3),$E4*(1+AVERAGE(($D4-$C4)/$C4,($E4-$D4)/$D4))),0)),E4*(1+S4))</f>
        <v>506048.84666666389</v>
      </c>
      <c r="G4" s="12">
        <f>IF($K4="S",(IFERROR(IF(FORECAST(G$3,$C4:$E4,$C$3:$E$3)&gt;=0,FORECAST(G$3,$C4:$E4,$C$3:$E$3),$E4*(1+AVERAGE(($D4-$C4)/$C4,($E4-$D4)/$D4))),0)),F4*(1+T4))</f>
        <v>582378.5366666615</v>
      </c>
      <c r="H4" s="12">
        <f>IF($K4="S",(IFERROR(IF(FORECAST(H$3,$C4:$E4,$C$3:$E$3)&gt;=0,FORECAST(H$3,$C4:$E4,$C$3:$E$3),$E4*(1+AVERAGE(($D4-$C4)/$C4,($E4-$D4)/$D4))),0)),G4*(1+U4))</f>
        <v>658708.22666665912</v>
      </c>
      <c r="I4" s="12">
        <f>IF($K4="S",(IFERROR(IF(FORECAST(I$3,$C4:$E4,$C$3:$E$3)&gt;=0,FORECAST(I$3,$C4:$E4,$C$3:$E$3),$E4*(1+AVERAGE(($D4-$C4)/$C4,($E4-$D4)/$D4))),0)),H4*(1+V4))</f>
        <v>735037.91666665673</v>
      </c>
      <c r="J4" s="28">
        <f>INDEX(LINEST($C4:$E4, $C$3:$E$3, TRUE, TRUE), 3)</f>
        <v>0.92228526625892948</v>
      </c>
      <c r="K4" s="13" t="s">
        <v>2</v>
      </c>
      <c r="L4" s="14">
        <f>IFERROR(D4/C4-1,0)</f>
        <v>0.43405614419759253</v>
      </c>
      <c r="M4" s="14">
        <f t="shared" ref="L4:P19" si="0">IFERROR(E4/D4-1,0)</f>
        <v>0.10014532385392094</v>
      </c>
      <c r="N4" s="14">
        <f>IFERROR(F4/E4-1,0)</f>
        <v>0.21375957414358315</v>
      </c>
      <c r="O4" s="14">
        <f>IFERROR(G4/F4-1,0)</f>
        <v>0.15083462891533128</v>
      </c>
      <c r="P4" s="14">
        <f t="shared" si="0"/>
        <v>0.13106542428037105</v>
      </c>
      <c r="Q4" s="14">
        <f>IFERROR(I4/H4-1,0)</f>
        <v>0.11587784531894796</v>
      </c>
      <c r="R4" s="14"/>
      <c r="S4" s="15">
        <f>IF($K4="M",S$2,N4)</f>
        <v>0.21375957414358315</v>
      </c>
      <c r="T4" s="15">
        <f>IF($K4="M",T$2,O4)</f>
        <v>0.15083462891533128</v>
      </c>
      <c r="U4" s="15">
        <f>IF($K4="M",U$2,P4)</f>
        <v>0.13106542428037105</v>
      </c>
      <c r="V4" s="15">
        <f>IF($K4="M",V$2,Q4)</f>
        <v>0.11587784531894796</v>
      </c>
    </row>
    <row r="5" spans="2:22" x14ac:dyDescent="0.2">
      <c r="B5" s="1" t="s">
        <v>9</v>
      </c>
      <c r="C5" s="12">
        <v>24400</v>
      </c>
      <c r="D5" s="12">
        <v>24683.22</v>
      </c>
      <c r="E5" s="12">
        <v>156600</v>
      </c>
      <c r="F5" s="12">
        <f>IF($K5="S",(IFERROR(IF(FORECAST(F$3,$C5:$E5,$C$3:$E$3)&gt;=0,FORECAST(F$3,$C5:$E5,$C$3:$E$3),$E5*(1+AVERAGE(($D5-$C5)/$C5,($E5-$D5)/$D5))),0)),E5*(1+S5))</f>
        <v>200761.0733333379</v>
      </c>
      <c r="G5" s="12">
        <f>IF($K5="S",(IFERROR(IF(FORECAST(G$3,$C5:$E5,$C$3:$E$3)&gt;=0,FORECAST(G$3,$C5:$E5,$C$3:$E$3),$E5*(1+AVERAGE(($D5-$C5)/$C5,($E5-$D5)/$D5))),0)),F5*(1+T5))</f>
        <v>266861.0733333379</v>
      </c>
      <c r="H5" s="12">
        <f>IF($K5="S",(IFERROR(IF(FORECAST(H$3,$C5:$E5,$C$3:$E$3)&gt;=0,FORECAST(H$3,$C5:$E5,$C$3:$E$3),$E5*(1+AVERAGE(($D5-$C5)/$C5,($E5-$D5)/$D5))),0)),G5*(1+U5))</f>
        <v>332961.0733333379</v>
      </c>
      <c r="I5" s="12">
        <f>IF($K5="S",(IFERROR(IF(FORECAST(I$3,$C5:$E5,$C$3:$E$3)&gt;=0,FORECAST(I$3,$C5:$E5,$C$3:$E$3),$E5*(1+AVERAGE(($D5-$C5)/$C5,($E5-$D5)/$D5))),0)),H5*(1+V5))</f>
        <v>399061.0733333379</v>
      </c>
      <c r="J5" s="28">
        <f t="shared" ref="J5:J61" si="1">INDEX(LINEST($C5:$E5, $C$3:$E$3, TRUE, TRUE), 3)</f>
        <v>0.75160676265498361</v>
      </c>
      <c r="K5" s="13" t="s">
        <v>2</v>
      </c>
      <c r="L5" s="14">
        <f>IFERROR(D5/C5-1,0)</f>
        <v>1.1607377049180467E-2</v>
      </c>
      <c r="M5" s="14">
        <f>IFERROR(E5/D5-1,0)</f>
        <v>5.344391047845459</v>
      </c>
      <c r="N5" s="14">
        <f>IFERROR(F5/E5-1,0)</f>
        <v>0.28199919114519734</v>
      </c>
      <c r="O5" s="14">
        <f t="shared" si="0"/>
        <v>0.32924709408307185</v>
      </c>
      <c r="P5" s="14">
        <f t="shared" si="0"/>
        <v>0.24769442457212199</v>
      </c>
      <c r="Q5" s="14">
        <f>IFERROR(I5/H5-1,0)</f>
        <v>0.19852170506978517</v>
      </c>
      <c r="R5" s="14"/>
      <c r="S5" s="15">
        <f>IF($K5="M",S$2,N5)</f>
        <v>0.28199919114519734</v>
      </c>
      <c r="T5" s="15">
        <f>IF($K5="M",T$2,O5)</f>
        <v>0.32924709408307185</v>
      </c>
      <c r="U5" s="15">
        <f>IF($K5="M",U$2,P5)</f>
        <v>0.24769442457212199</v>
      </c>
      <c r="V5" s="15">
        <f>IF($K5="M",V$2,Q5)</f>
        <v>0.19852170506978517</v>
      </c>
    </row>
    <row r="6" spans="2:22" x14ac:dyDescent="0.2">
      <c r="B6" s="1" t="s">
        <v>10</v>
      </c>
      <c r="C6" s="12">
        <v>77344</v>
      </c>
      <c r="D6" s="12">
        <v>79068</v>
      </c>
      <c r="E6" s="12">
        <v>155293.1</v>
      </c>
      <c r="F6" s="12">
        <f>IF($K6="S",(IFERROR(IF(FORECAST(F$3,$C6:$E6,$C$3:$E$3)&gt;=0,FORECAST(F$3,$C6:$E6,$C$3:$E$3),$E6*(1+AVERAGE(($D6-$C6)/$C6,($E6-$D6)/$D6))),0)),E6*(1+S6))</f>
        <v>181850.80000001192</v>
      </c>
      <c r="G6" s="12">
        <f>IF($K6="S",(IFERROR(IF(FORECAST(G$3,$C6:$E6,$C$3:$E$3)&gt;=0,FORECAST(G$3,$C6:$E6,$C$3:$E$3),$E6*(1+AVERAGE(($D6-$C6)/$C6,($E6-$D6)/$D6))),0)),F6*(1+T6))</f>
        <v>220825.35000000894</v>
      </c>
      <c r="H6" s="12">
        <f>IF($K6="S",(IFERROR(IF(FORECAST(H$3,$C6:$E6,$C$3:$E$3)&gt;=0,FORECAST(H$3,$C6:$E6,$C$3:$E$3),$E6*(1+AVERAGE(($D6-$C6)/$C6,($E6-$D6)/$D6))),0)),G6*(1+U6))</f>
        <v>259799.90000000596</v>
      </c>
      <c r="I6" s="12">
        <f>IF($K6="S",(IFERROR(IF(FORECAST(I$3,$C6:$E6,$C$3:$E$3)&gt;=0,FORECAST(I$3,$C6:$E6,$C$3:$E$3),$E6*(1+AVERAGE(($D6-$C6)/$C6,($E6-$D6)/$D6))),0)),H6*(1+V6))</f>
        <v>298774.45000000298</v>
      </c>
      <c r="J6" s="28">
        <f t="shared" si="1"/>
        <v>0.76657945418768592</v>
      </c>
      <c r="K6" s="13" t="s">
        <v>2</v>
      </c>
      <c r="L6" s="14">
        <f t="shared" si="0"/>
        <v>2.2290028961522657E-2</v>
      </c>
      <c r="M6" s="14">
        <f t="shared" si="0"/>
        <v>0.9640448727677442</v>
      </c>
      <c r="N6" s="14">
        <f t="shared" si="0"/>
        <v>0.17101661310136707</v>
      </c>
      <c r="O6" s="14">
        <f t="shared" si="0"/>
        <v>0.21432157570928734</v>
      </c>
      <c r="P6" s="14">
        <f t="shared" si="0"/>
        <v>0.17649490875932239</v>
      </c>
      <c r="Q6" s="14">
        <f>IFERROR(I6/H6-1,0)</f>
        <v>0.1500175712153704</v>
      </c>
      <c r="R6" s="14"/>
      <c r="S6" s="15">
        <f>IF($K6="M",S$2,N6)</f>
        <v>0.17101661310136707</v>
      </c>
      <c r="T6" s="15">
        <f>IF($K6="M",T$2,O6)</f>
        <v>0.21432157570928734</v>
      </c>
      <c r="U6" s="15">
        <f>IF($K6="M",U$2,P6)</f>
        <v>0.17649490875932239</v>
      </c>
      <c r="V6" s="15">
        <f>IF($K6="M",V$2,Q6)</f>
        <v>0.1500175712153704</v>
      </c>
    </row>
    <row r="7" spans="2:22" x14ac:dyDescent="0.2">
      <c r="B7" s="1" t="s">
        <v>11</v>
      </c>
      <c r="C7" s="12">
        <v>118916.36</v>
      </c>
      <c r="D7" s="12">
        <v>192646.52000000002</v>
      </c>
      <c r="E7" s="12">
        <v>133824.16</v>
      </c>
      <c r="F7" s="12">
        <f>IF($K7="S",(IFERROR(IF(FORECAST(F$3,$C7:$E7,$C$3:$E$3)&gt;=0,FORECAST(F$3,$C7:$E7,$C$3:$E$3),$E7*(1+AVERAGE(($D7-$C7)/$C7,($E7-$D7)/$D7))),0)),E7*(1+S7))</f>
        <v>137838.8848</v>
      </c>
      <c r="G7" s="12">
        <f>IF($K7="S",(IFERROR(IF(FORECAST(G$3,$C7:$E7,$C$3:$E$3)&gt;=0,FORECAST(G$3,$C7:$E7,$C$3:$E$3),$E7*(1+AVERAGE(($D7-$C7)/$C7,($E7-$D7)/$D7))),0)),F7*(1+T7))</f>
        <v>141974.05134400001</v>
      </c>
      <c r="H7" s="12">
        <f>IF($K7="S",(IFERROR(IF(FORECAST(H$3,$C7:$E7,$C$3:$E$3)&gt;=0,FORECAST(H$3,$C7:$E7,$C$3:$E$3),$E7*(1+AVERAGE(($D7-$C7)/$C7,($E7-$D7)/$D7))),0)),G7*(1+U7))</f>
        <v>146233.27288432</v>
      </c>
      <c r="I7" s="12">
        <f>IF($K7="S",(IFERROR(IF(FORECAST(I$3,$C7:$E7,$C$3:$E$3)&gt;=0,FORECAST(I$3,$C7:$E7,$C$3:$E$3),$E7*(1+AVERAGE(($D7-$C7)/$C7,($E7-$D7)/$D7))),0)),H7*(1+V7))</f>
        <v>150620.27107084962</v>
      </c>
      <c r="J7" s="28">
        <f t="shared" si="1"/>
        <v>3.6559260258768655E-2</v>
      </c>
      <c r="K7" s="13" t="s">
        <v>3</v>
      </c>
      <c r="L7" s="14">
        <f t="shared" si="0"/>
        <v>0.62001695981949001</v>
      </c>
      <c r="M7" s="14">
        <f t="shared" si="0"/>
        <v>-0.3053382952362701</v>
      </c>
      <c r="N7" s="14">
        <f t="shared" si="0"/>
        <v>3.0000000000000027E-2</v>
      </c>
      <c r="O7" s="14">
        <f t="shared" si="0"/>
        <v>3.0000000000000027E-2</v>
      </c>
      <c r="P7" s="14">
        <f t="shared" si="0"/>
        <v>3.0000000000000027E-2</v>
      </c>
      <c r="Q7" s="14">
        <f>IFERROR(I7/H7-1,0)</f>
        <v>3.0000000000000027E-2</v>
      </c>
      <c r="R7" s="14"/>
      <c r="S7" s="15">
        <f>IF($K7="M",S$2,N7)</f>
        <v>0.03</v>
      </c>
      <c r="T7" s="15">
        <f>IF($K7="M",T$2,O7)</f>
        <v>0.03</v>
      </c>
      <c r="U7" s="15">
        <f>IF($K7="M",U$2,P7)</f>
        <v>0.03</v>
      </c>
      <c r="V7" s="15">
        <f>IF($K7="M",V$2,Q7)</f>
        <v>0.03</v>
      </c>
    </row>
    <row r="8" spans="2:22" x14ac:dyDescent="0.2">
      <c r="B8" s="1" t="s">
        <v>12</v>
      </c>
      <c r="C8" s="12">
        <v>142690</v>
      </c>
      <c r="D8" s="12">
        <v>117347</v>
      </c>
      <c r="E8" s="12">
        <v>117324.26</v>
      </c>
      <c r="F8" s="12">
        <f>IF($K8="S",(IFERROR(IF(FORECAST(F$3,$C8:$E8,$C$3:$E$3)&gt;=0,FORECAST(F$3,$C8:$E8,$C$3:$E$3),$E8*(1+AVERAGE(($D8-$C8)/$C8,($E8-$D8)/$D8))),0)),E8*(1+S8))</f>
        <v>100421.34666666761</v>
      </c>
      <c r="G8" s="12">
        <f>IF($K8="S",(IFERROR(IF(FORECAST(G$3,$C8:$E8,$C$3:$E$3)&gt;=0,FORECAST(G$3,$C8:$E8,$C$3:$E$3),$E8*(1+AVERAGE(($D8-$C8)/$C8,($E8-$D8)/$D8))),0)),F8*(1+T8))</f>
        <v>87738.476666666567</v>
      </c>
      <c r="H8" s="12">
        <f>IF($K8="S",(IFERROR(IF(FORECAST(H$3,$C8:$E8,$C$3:$E$3)&gt;=0,FORECAST(H$3,$C8:$E8,$C$3:$E$3),$E8*(1+AVERAGE(($D8-$C8)/$C8,($E8-$D8)/$D8))),0)),G8*(1+U8))</f>
        <v>75055.606666665524</v>
      </c>
      <c r="I8" s="12">
        <f>IF($K8="S",(IFERROR(IF(FORECAST(I$3,$C8:$E8,$C$3:$E$3)&gt;=0,FORECAST(I$3,$C8:$E8,$C$3:$E$3),$E8*(1+AVERAGE(($D8-$C8)/$C8,($E8-$D8)/$D8))),0)),H8*(1+V8))</f>
        <v>62372.736666668206</v>
      </c>
      <c r="J8" s="28">
        <f t="shared" si="1"/>
        <v>0.75067236304877616</v>
      </c>
      <c r="K8" s="13" t="s">
        <v>2</v>
      </c>
      <c r="L8" s="14">
        <f t="shared" si="0"/>
        <v>-0.17760880229868947</v>
      </c>
      <c r="M8" s="14">
        <f t="shared" si="0"/>
        <v>-1.937842467213402E-4</v>
      </c>
      <c r="N8" s="14">
        <f t="shared" si="0"/>
        <v>-0.14407006132689337</v>
      </c>
      <c r="O8" s="14">
        <f t="shared" si="0"/>
        <v>-0.1262965536809596</v>
      </c>
      <c r="P8" s="14">
        <f t="shared" si="0"/>
        <v>-0.14455311377453506</v>
      </c>
      <c r="Q8" s="14">
        <f>IFERROR(I8/H8-1,0)</f>
        <v>-0.16897964806711985</v>
      </c>
      <c r="R8" s="14"/>
      <c r="S8" s="15">
        <f>IF($K8="M",S$2,N8)</f>
        <v>-0.14407006132689337</v>
      </c>
      <c r="T8" s="15">
        <f>IF($K8="M",T$2,O8)</f>
        <v>-0.1262965536809596</v>
      </c>
      <c r="U8" s="15">
        <f>IF($K8="M",U$2,P8)</f>
        <v>-0.14455311377453506</v>
      </c>
      <c r="V8" s="15">
        <f>IF($K8="M",V$2,Q8)</f>
        <v>-0.16897964806711985</v>
      </c>
    </row>
    <row r="9" spans="2:22" x14ac:dyDescent="0.2">
      <c r="B9" s="1" t="s">
        <v>13</v>
      </c>
      <c r="C9" s="12">
        <v>339848.24</v>
      </c>
      <c r="D9" s="12">
        <v>215100.72</v>
      </c>
      <c r="E9" s="12">
        <v>114212.62000000001</v>
      </c>
      <c r="F9" s="12">
        <f>IF($K9="S",(IFERROR(IF(FORECAST(F$3,$C9:$E9,$C$3:$E$3)&gt;=0,FORECAST(F$3,$C9:$E9,$C$3:$E$3),$E9*(1+AVERAGE(($D9-$C9)/$C9,($E9-$D9)/$D9))),0)),E9*(1+S9))</f>
        <v>66466.287392888553</v>
      </c>
      <c r="G9" s="12">
        <f>IF($K9="S",(IFERROR(IF(FORECAST(G$3,$C9:$E9,$C$3:$E$3)&gt;=0,FORECAST(G$3,$C9:$E9,$C$3:$E$3),$E9*(1+AVERAGE(($D9-$C9)/$C9,($E9-$D9)/$D9))),0)),F9*(1+T9))</f>
        <v>66466.287392888553</v>
      </c>
      <c r="H9" s="12">
        <f>IF($K9="S",(IFERROR(IF(FORECAST(H$3,$C9:$E9,$C$3:$E$3)&gt;=0,FORECAST(H$3,$C9:$E9,$C$3:$E$3),$E9*(1+AVERAGE(($D9-$C9)/$C9,($E9-$D9)/$D9))),0)),G9*(1+U9))</f>
        <v>66466.287392888553</v>
      </c>
      <c r="I9" s="12">
        <f>IF($K9="S",(IFERROR(IF(FORECAST(I$3,$C9:$E9,$C$3:$E$3)&gt;=0,FORECAST(I$3,$C9:$E9,$C$3:$E$3),$E9*(1+AVERAGE(($D9-$C9)/$C9,($E9-$D9)/$D9))),0)),H9*(1+V9))</f>
        <v>66466.287392888553</v>
      </c>
      <c r="J9" s="28">
        <f t="shared" si="1"/>
        <v>0.99628663625271408</v>
      </c>
      <c r="K9" s="13" t="s">
        <v>2</v>
      </c>
      <c r="L9" s="14">
        <f t="shared" si="0"/>
        <v>-0.36706831260918105</v>
      </c>
      <c r="M9" s="14">
        <f t="shared" si="0"/>
        <v>-0.46902725383717914</v>
      </c>
      <c r="N9" s="14">
        <f t="shared" si="0"/>
        <v>-0.41804778322318015</v>
      </c>
      <c r="O9" s="14">
        <f t="shared" si="0"/>
        <v>0</v>
      </c>
      <c r="P9" s="14">
        <f t="shared" si="0"/>
        <v>0</v>
      </c>
      <c r="Q9" s="14">
        <f>IFERROR(I9/H9-1,0)</f>
        <v>0</v>
      </c>
      <c r="R9" s="14"/>
      <c r="S9" s="15">
        <f>IF($K9="M",S$2,N9)</f>
        <v>-0.41804778322318015</v>
      </c>
      <c r="T9" s="15">
        <f>IF($K9="M",T$2,O9)</f>
        <v>0</v>
      </c>
      <c r="U9" s="15">
        <f>IF($K9="M",U$2,P9)</f>
        <v>0</v>
      </c>
      <c r="V9" s="15">
        <f>IF($K9="M",V$2,Q9)</f>
        <v>0</v>
      </c>
    </row>
    <row r="10" spans="2:22" x14ac:dyDescent="0.2">
      <c r="B10" s="1" t="s">
        <v>14</v>
      </c>
      <c r="C10" s="12">
        <v>6348</v>
      </c>
      <c r="D10" s="12">
        <v>19121</v>
      </c>
      <c r="E10" s="12">
        <v>33540</v>
      </c>
      <c r="F10" s="12">
        <f>IF($K10="S",(IFERROR(IF(FORECAST(F$3,$C10:$E10,$C$3:$E$3)&gt;=0,FORECAST(F$3,$C10:$E10,$C$3:$E$3),$E10*(1+AVERAGE(($D10-$C10)/$C10,($E10-$D10)/$D10))),0)),E10*(1+S10))</f>
        <v>46861.666666667908</v>
      </c>
      <c r="G10" s="12">
        <f>IF($K10="S",(IFERROR(IF(FORECAST(G$3,$C10:$E10,$C$3:$E$3)&gt;=0,FORECAST(G$3,$C10:$E10,$C$3:$E$3),$E10*(1+AVERAGE(($D10-$C10)/$C10,($E10-$D10)/$D10))),0)),F10*(1+T10))</f>
        <v>60457.666666667908</v>
      </c>
      <c r="H10" s="12">
        <f>IF($K10="S",(IFERROR(IF(FORECAST(H$3,$C10:$E10,$C$3:$E$3)&gt;=0,FORECAST(H$3,$C10:$E10,$C$3:$E$3),$E10*(1+AVERAGE(($D10-$C10)/$C10,($E10-$D10)/$D10))),0)),G10*(1+U10))</f>
        <v>74053.666666667908</v>
      </c>
      <c r="I10" s="12">
        <f>IF($K10="S",(IFERROR(IF(FORECAST(I$3,$C10:$E10,$C$3:$E$3)&gt;=0,FORECAST(I$3,$C10:$E10,$C$3:$E$3),$E10*(1+AVERAGE(($D10-$C10)/$C10,($E10-$D10)/$D10))),0)),H10*(1+V10))</f>
        <v>87649.666666667908</v>
      </c>
      <c r="J10" s="28">
        <f t="shared" si="1"/>
        <v>0.99878009508104226</v>
      </c>
      <c r="K10" s="13" t="s">
        <v>2</v>
      </c>
      <c r="L10" s="14">
        <f t="shared" si="0"/>
        <v>2.0121298046628859</v>
      </c>
      <c r="M10" s="14">
        <f t="shared" si="0"/>
        <v>0.75409235918623496</v>
      </c>
      <c r="N10" s="14">
        <f t="shared" si="0"/>
        <v>0.39718743788514943</v>
      </c>
      <c r="O10" s="14">
        <f t="shared" si="0"/>
        <v>0.29013052601628142</v>
      </c>
      <c r="P10" s="14">
        <f t="shared" si="0"/>
        <v>0.22488463001659098</v>
      </c>
      <c r="Q10" s="14">
        <f>IFERROR(I10/H10-1,0)</f>
        <v>0.18359658085802333</v>
      </c>
      <c r="R10" s="14"/>
      <c r="S10" s="15">
        <f>IF($K10="M",S$2,N10)</f>
        <v>0.39718743788514943</v>
      </c>
      <c r="T10" s="15">
        <f>IF($K10="M",T$2,O10)</f>
        <v>0.29013052601628142</v>
      </c>
      <c r="U10" s="15">
        <f>IF($K10="M",U$2,P10)</f>
        <v>0.22488463001659098</v>
      </c>
      <c r="V10" s="15">
        <f>IF($K10="M",V$2,Q10)</f>
        <v>0.18359658085802333</v>
      </c>
    </row>
    <row r="11" spans="2:22" x14ac:dyDescent="0.2">
      <c r="B11" s="1" t="s">
        <v>15</v>
      </c>
      <c r="C11" s="12">
        <v>15780</v>
      </c>
      <c r="D11" s="12">
        <v>30476</v>
      </c>
      <c r="E11" s="12">
        <v>31698</v>
      </c>
      <c r="F11" s="12">
        <f>IF($K11="S",(IFERROR(IF(FORECAST(F$3,$C11:$E11,$C$3:$E$3)&gt;=0,FORECAST(F$3,$C11:$E11,$C$3:$E$3),$E11*(1+AVERAGE(($D11-$C11)/$C11,($E11-$D11)/$D11))),0)),E11*(1+S11))</f>
        <v>41902.666666666046</v>
      </c>
      <c r="G11" s="12">
        <f>IF($K11="S",(IFERROR(IF(FORECAST(G$3,$C11:$E11,$C$3:$E$3)&gt;=0,FORECAST(G$3,$C11:$E11,$C$3:$E$3),$E11*(1+AVERAGE(($D11-$C11)/$C11,($E11-$D11)/$D11))),0)),F11*(1+T11))</f>
        <v>49861.666666666046</v>
      </c>
      <c r="H11" s="12">
        <f>IF($K11="S",(IFERROR(IF(FORECAST(H$3,$C11:$E11,$C$3:$E$3)&gt;=0,FORECAST(H$3,$C11:$E11,$C$3:$E$3),$E11*(1+AVERAGE(($D11-$C11)/$C11,($E11-$D11)/$D11))),0)),G11*(1+U11))</f>
        <v>57820.666666666046</v>
      </c>
      <c r="I11" s="12">
        <f>IF($K11="S",(IFERROR(IF(FORECAST(I$3,$C11:$E11,$C$3:$E$3)&gt;=0,FORECAST(I$3,$C11:$E11,$C$3:$E$3),$E11*(1+AVERAGE(($D11-$C11)/$C11,($E11-$D11)/$D11))),0)),H11*(1+V11))</f>
        <v>65779.666666666046</v>
      </c>
      <c r="J11" s="28">
        <f t="shared" si="1"/>
        <v>0.80721112491182523</v>
      </c>
      <c r="K11" s="13" t="s">
        <v>2</v>
      </c>
      <c r="L11" s="14">
        <f t="shared" si="0"/>
        <v>0.93130544993662867</v>
      </c>
      <c r="M11" s="14">
        <f t="shared" si="0"/>
        <v>4.0097125607035045E-2</v>
      </c>
      <c r="N11" s="14">
        <f t="shared" si="0"/>
        <v>0.32193408627251086</v>
      </c>
      <c r="O11" s="14">
        <f t="shared" si="0"/>
        <v>0.18994017882712599</v>
      </c>
      <c r="P11" s="14">
        <f t="shared" si="0"/>
        <v>0.15962161981482303</v>
      </c>
      <c r="Q11" s="14">
        <f>IFERROR(I11/H11-1,0)</f>
        <v>0.13764974461265433</v>
      </c>
      <c r="R11" s="14"/>
      <c r="S11" s="15">
        <f>IF($K11="M",S$2,N11)</f>
        <v>0.32193408627251086</v>
      </c>
      <c r="T11" s="15">
        <f>IF($K11="M",T$2,O11)</f>
        <v>0.18994017882712599</v>
      </c>
      <c r="U11" s="15">
        <f>IF($K11="M",U$2,P11)</f>
        <v>0.15962161981482303</v>
      </c>
      <c r="V11" s="15">
        <f>IF($K11="M",V$2,Q11)</f>
        <v>0.13764974461265433</v>
      </c>
    </row>
    <row r="12" spans="2:22" x14ac:dyDescent="0.2">
      <c r="B12" s="1" t="s">
        <v>16</v>
      </c>
      <c r="C12" s="12">
        <v>17834</v>
      </c>
      <c r="D12" s="12">
        <v>20814</v>
      </c>
      <c r="E12" s="12">
        <v>28660</v>
      </c>
      <c r="F12" s="12">
        <f>IF($K12="S",(IFERROR(IF(FORECAST(F$3,$C12:$E12,$C$3:$E$3)&gt;=0,FORECAST(F$3,$C12:$E12,$C$3:$E$3),$E12*(1+AVERAGE(($D12-$C12)/$C12,($E12-$D12)/$D12))),0)),E12*(1+S12))</f>
        <v>33262</v>
      </c>
      <c r="G12" s="12">
        <f>IF($K12="S",(IFERROR(IF(FORECAST(G$3,$C12:$E12,$C$3:$E$3)&gt;=0,FORECAST(G$3,$C12:$E12,$C$3:$E$3),$E12*(1+AVERAGE(($D12-$C12)/$C12,($E12-$D12)/$D12))),0)),F12*(1+T12))</f>
        <v>38675</v>
      </c>
      <c r="H12" s="12">
        <f>IF($K12="S",(IFERROR(IF(FORECAST(H$3,$C12:$E12,$C$3:$E$3)&gt;=0,FORECAST(H$3,$C12:$E12,$C$3:$E$3),$E12*(1+AVERAGE(($D12-$C12)/$C12,($E12-$D12)/$D12))),0)),G12*(1+U12))</f>
        <v>44088</v>
      </c>
      <c r="I12" s="12">
        <f>IF($K12="S",(IFERROR(IF(FORECAST(I$3,$C12:$E12,$C$3:$E$3)&gt;=0,FORECAST(I$3,$C12:$E12,$C$3:$E$3),$E12*(1+AVERAGE(($D12-$C12)/$C12,($E12-$D12)/$D12))),0)),H12*(1+V12))</f>
        <v>49501</v>
      </c>
      <c r="J12" s="28">
        <f t="shared" si="1"/>
        <v>0.93690669856734721</v>
      </c>
      <c r="K12" s="13" t="s">
        <v>2</v>
      </c>
      <c r="L12" s="14">
        <f t="shared" si="0"/>
        <v>0.16709655713805094</v>
      </c>
      <c r="M12" s="14">
        <f t="shared" si="0"/>
        <v>0.37695781685404062</v>
      </c>
      <c r="N12" s="14">
        <f t="shared" si="0"/>
        <v>0.16057222609909272</v>
      </c>
      <c r="O12" s="14">
        <f t="shared" si="0"/>
        <v>0.16273825987613488</v>
      </c>
      <c r="P12" s="14">
        <f t="shared" si="0"/>
        <v>0.13996121525533289</v>
      </c>
      <c r="Q12" s="14">
        <f>IFERROR(I12/H12-1,0)</f>
        <v>0.12277717292687362</v>
      </c>
      <c r="R12" s="14"/>
      <c r="S12" s="15">
        <f>IF($K12="M",S$2,N12)</f>
        <v>0.16057222609909272</v>
      </c>
      <c r="T12" s="15">
        <f>IF($K12="M",T$2,O12)</f>
        <v>0.16273825987613488</v>
      </c>
      <c r="U12" s="15">
        <f>IF($K12="M",U$2,P12)</f>
        <v>0.13996121525533289</v>
      </c>
      <c r="V12" s="15">
        <f>IF($K12="M",V$2,Q12)</f>
        <v>0.12277717292687362</v>
      </c>
    </row>
    <row r="13" spans="2:22" x14ac:dyDescent="0.2">
      <c r="B13" s="1" t="s">
        <v>17</v>
      </c>
      <c r="C13" s="12">
        <v>20224.660000000003</v>
      </c>
      <c r="D13" s="12">
        <v>10846.7</v>
      </c>
      <c r="E13" s="12">
        <v>13513.16</v>
      </c>
      <c r="F13" s="12">
        <f>IF($K13="S",(IFERROR(IF(FORECAST(F$3,$C13:$E13,$C$3:$E$3)&gt;=0,FORECAST(F$3,$C13:$E13,$C$3:$E$3),$E13*(1+AVERAGE(($D13-$C13)/$C13,($E13-$D13)/$D13))),0)),E13*(1+S13))</f>
        <v>13918.5548</v>
      </c>
      <c r="G13" s="12">
        <f>IF($K13="S",(IFERROR(IF(FORECAST(G$3,$C13:$E13,$C$3:$E$3)&gt;=0,FORECAST(G$3,$C13:$E13,$C$3:$E$3),$E13*(1+AVERAGE(($D13-$C13)/$C13,($E13-$D13)/$D13))),0)),F13*(1+T13))</f>
        <v>14336.111444</v>
      </c>
      <c r="H13" s="12">
        <f>IF($K13="S",(IFERROR(IF(FORECAST(H$3,$C13:$E13,$C$3:$E$3)&gt;=0,FORECAST(H$3,$C13:$E13,$C$3:$E$3),$E13*(1+AVERAGE(($D13-$C13)/$C13,($E13-$D13)/$D13))),0)),G13*(1+U13))</f>
        <v>14766.194787320001</v>
      </c>
      <c r="I13" s="12">
        <f>IF($K13="S",(IFERROR(IF(FORECAST(I$3,$C13:$E13,$C$3:$E$3)&gt;=0,FORECAST(I$3,$C13:$E13,$C$3:$E$3),$E13*(1+AVERAGE(($D13-$C13)/$C13,($E13-$D13)/$D13))),0)),H13*(1+V13))</f>
        <v>15209.180630939602</v>
      </c>
      <c r="J13" s="28">
        <f t="shared" si="1"/>
        <v>0.48227100321746474</v>
      </c>
      <c r="K13" s="13" t="s">
        <v>3</v>
      </c>
      <c r="L13" s="14">
        <f t="shared" si="0"/>
        <v>-0.46368937722562464</v>
      </c>
      <c r="M13" s="14">
        <f t="shared" si="0"/>
        <v>0.24583145104040849</v>
      </c>
      <c r="N13" s="14">
        <f t="shared" si="0"/>
        <v>3.0000000000000027E-2</v>
      </c>
      <c r="O13" s="14">
        <f t="shared" si="0"/>
        <v>3.0000000000000027E-2</v>
      </c>
      <c r="P13" s="14">
        <f t="shared" si="0"/>
        <v>3.0000000000000027E-2</v>
      </c>
      <c r="Q13" s="14">
        <f>IFERROR(I13/H13-1,0)</f>
        <v>3.0000000000000027E-2</v>
      </c>
      <c r="R13" s="14"/>
      <c r="S13" s="15">
        <f>IF($K13="M",S$2,N13)</f>
        <v>0.03</v>
      </c>
      <c r="T13" s="15">
        <f>IF($K13="M",T$2,O13)</f>
        <v>0.03</v>
      </c>
      <c r="U13" s="15">
        <f>IF($K13="M",U$2,P13)</f>
        <v>0.03</v>
      </c>
      <c r="V13" s="15">
        <f>IF($K13="M",V$2,Q13)</f>
        <v>0.03</v>
      </c>
    </row>
    <row r="14" spans="2:22" x14ac:dyDescent="0.2">
      <c r="B14" s="1" t="s">
        <v>18</v>
      </c>
      <c r="C14" s="12">
        <v>22050</v>
      </c>
      <c r="D14" s="12">
        <v>1460</v>
      </c>
      <c r="E14" s="12">
        <v>13500</v>
      </c>
      <c r="F14" s="12">
        <f>IF($K14="S",(IFERROR(IF(FORECAST(F$3,$C14:$E14,$C$3:$E$3)&gt;=0,FORECAST(F$3,$C14:$E14,$C$3:$E$3),$E14*(1+AVERAGE(($D14-$C14)/$C14,($E14-$D14)/$D14))),0)),E14*(1+S14))</f>
        <v>13905</v>
      </c>
      <c r="G14" s="12">
        <f>IF($K14="S",(IFERROR(IF(FORECAST(G$3,$C14:$E14,$C$3:$E$3)&gt;=0,FORECAST(G$3,$C14:$E14,$C$3:$E$3),$E14*(1+AVERAGE(($D14-$C14)/$C14,($E14-$D14)/$D14))),0)),F14*(1+T14))</f>
        <v>14322.15</v>
      </c>
      <c r="H14" s="12">
        <f>IF($K14="S",(IFERROR(IF(FORECAST(H$3,$C14:$E14,$C$3:$E$3)&gt;=0,FORECAST(H$3,$C14:$E14,$C$3:$E$3),$E14*(1+AVERAGE(($D14-$C14)/$C14,($E14-$D14)/$D14))),0)),G14*(1+U14))</f>
        <v>14751.8145</v>
      </c>
      <c r="I14" s="12">
        <f>IF($K14="S",(IFERROR(IF(FORECAST(I$3,$C14:$E14,$C$3:$E$3)&gt;=0,FORECAST(I$3,$C14:$E14,$C$3:$E$3),$E14*(1+AVERAGE(($D14-$C14)/$C14,($E14-$D14)/$D14))),0)),H14*(1+V14))</f>
        <v>15194.368935</v>
      </c>
      <c r="J14" s="28">
        <f t="shared" si="1"/>
        <v>0.17079698797001056</v>
      </c>
      <c r="K14" s="13" t="s">
        <v>3</v>
      </c>
      <c r="L14" s="14">
        <f t="shared" si="0"/>
        <v>-0.9337868480725624</v>
      </c>
      <c r="M14" s="14">
        <f t="shared" si="0"/>
        <v>8.2465753424657535</v>
      </c>
      <c r="N14" s="14">
        <f t="shared" si="0"/>
        <v>3.0000000000000027E-2</v>
      </c>
      <c r="O14" s="14">
        <f t="shared" si="0"/>
        <v>3.0000000000000027E-2</v>
      </c>
      <c r="P14" s="14">
        <f t="shared" si="0"/>
        <v>3.0000000000000027E-2</v>
      </c>
      <c r="Q14" s="14">
        <f>IFERROR(I14/H14-1,0)</f>
        <v>3.0000000000000027E-2</v>
      </c>
      <c r="R14" s="14"/>
      <c r="S14" s="15">
        <f>IF($K14="M",S$2,N14)</f>
        <v>0.03</v>
      </c>
      <c r="T14" s="15">
        <f>IF($K14="M",T$2,O14)</f>
        <v>0.03</v>
      </c>
      <c r="U14" s="15">
        <f>IF($K14="M",U$2,P14)</f>
        <v>0.03</v>
      </c>
      <c r="V14" s="15">
        <f>IF($K14="M",V$2,Q14)</f>
        <v>0.03</v>
      </c>
    </row>
    <row r="15" spans="2:22" x14ac:dyDescent="0.2">
      <c r="B15" s="1" t="s">
        <v>19</v>
      </c>
      <c r="C15" s="12">
        <v>8148</v>
      </c>
      <c r="D15" s="12">
        <v>5884</v>
      </c>
      <c r="E15" s="12">
        <v>13460</v>
      </c>
      <c r="F15" s="12">
        <f>IF($K15="S",(IFERROR(IF(FORECAST(F$3,$C15:$E15,$C$3:$E$3)&gt;=0,FORECAST(F$3,$C15:$E15,$C$3:$E$3),$E15*(1+AVERAGE(($D15-$C15)/$C15,($E15-$D15)/$D15))),0)),E15*(1+S15))</f>
        <v>13863.800000000001</v>
      </c>
      <c r="G15" s="12">
        <f>IF($K15="S",(IFERROR(IF(FORECAST(G$3,$C15:$E15,$C$3:$E$3)&gt;=0,FORECAST(G$3,$C15:$E15,$C$3:$E$3),$E15*(1+AVERAGE(($D15-$C15)/$C15,($E15-$D15)/$D15))),0)),F15*(1+T15))</f>
        <v>14279.714000000002</v>
      </c>
      <c r="H15" s="12">
        <f>IF($K15="S",(IFERROR(IF(FORECAST(H$3,$C15:$E15,$C$3:$E$3)&gt;=0,FORECAST(H$3,$C15:$E15,$C$3:$E$3),$E15*(1+AVERAGE(($D15-$C15)/$C15,($E15-$D15)/$D15))),0)),G15*(1+U15))</f>
        <v>14708.105420000002</v>
      </c>
      <c r="I15" s="12">
        <f>IF($K15="S",(IFERROR(IF(FORECAST(I$3,$C15:$E15,$C$3:$E$3)&gt;=0,FORECAST(I$3,$C15:$E15,$C$3:$E$3),$E15*(1+AVERAGE(($D15-$C15)/$C15,($E15-$D15)/$D15))),0)),H15*(1+V15))</f>
        <v>15149.348582600001</v>
      </c>
      <c r="J15" s="28">
        <f>INDEX(LINEST($C15:$E15, $C$3:$E$3, TRUE, TRUE), 3)</f>
        <v>0.46645986652503812</v>
      </c>
      <c r="K15" s="13" t="s">
        <v>3</v>
      </c>
      <c r="L15" s="14">
        <f t="shared" si="0"/>
        <v>-0.27785959744722633</v>
      </c>
      <c r="M15" s="14">
        <f t="shared" si="0"/>
        <v>1.2875594833446633</v>
      </c>
      <c r="N15" s="14">
        <f t="shared" si="0"/>
        <v>3.0000000000000027E-2</v>
      </c>
      <c r="O15" s="14">
        <f t="shared" si="0"/>
        <v>3.0000000000000027E-2</v>
      </c>
      <c r="P15" s="14">
        <f t="shared" si="0"/>
        <v>3.0000000000000027E-2</v>
      </c>
      <c r="Q15" s="14">
        <f>IFERROR(I15/H15-1,0)</f>
        <v>3.0000000000000027E-2</v>
      </c>
      <c r="R15" s="14"/>
      <c r="S15" s="15">
        <f>IF($K15="M",S$2,N15)</f>
        <v>0.03</v>
      </c>
      <c r="T15" s="15">
        <f>IF($K15="M",T$2,O15)</f>
        <v>0.03</v>
      </c>
      <c r="U15" s="15">
        <f>IF($K15="M",U$2,P15)</f>
        <v>0.03</v>
      </c>
      <c r="V15" s="15">
        <f>IF($K15="M",V$2,Q15)</f>
        <v>0.03</v>
      </c>
    </row>
    <row r="16" spans="2:22" x14ac:dyDescent="0.2">
      <c r="B16" s="1" t="s">
        <v>20</v>
      </c>
      <c r="C16" s="12">
        <v>0</v>
      </c>
      <c r="D16" s="12">
        <v>1300</v>
      </c>
      <c r="E16" s="12">
        <v>1870.58</v>
      </c>
      <c r="F16" s="12">
        <f>IF($K16="S",(IFERROR(IF(FORECAST(F$3,$C16:$E16,$C$3:$E$3)&gt;=0,FORECAST(F$3,$C16:$E16,$C$3:$E$3),$E16*(1+AVERAGE(($D16-$C16)/$C16,($E16-$D16)/$D16))),0)),E16*(1+S16))</f>
        <v>2927.440000000177</v>
      </c>
      <c r="G16" s="12">
        <f>IF($K16="S",(IFERROR(IF(FORECAST(G$3,$C16:$E16,$C$3:$E$3)&gt;=0,FORECAST(G$3,$C16:$E16,$C$3:$E$3),$E16*(1+AVERAGE(($D16-$C16)/$C16,($E16-$D16)/$D16))),0)),F16*(1+T16))</f>
        <v>3862.7299999999814</v>
      </c>
      <c r="H16" s="12">
        <f>IF($K16="S",(IFERROR(IF(FORECAST(H$3,$C16:$E16,$C$3:$E$3)&gt;=0,FORECAST(H$3,$C16:$E16,$C$3:$E$3),$E16*(1+AVERAGE(($D16-$C16)/$C16,($E16-$D16)/$D16))),0)),G16*(1+U16))</f>
        <v>4798.0200000000186</v>
      </c>
      <c r="I16" s="12">
        <f>IF($K16="S",(IFERROR(IF(FORECAST(I$3,$C16:$E16,$C$3:$E$3)&gt;=0,FORECAST(I$3,$C16:$E16,$C$3:$E$3),$E16*(1+AVERAGE(($D16-$C16)/$C16,($E16-$D16)/$D16))),0)),H16*(1+V16))</f>
        <v>5733.3100000000559</v>
      </c>
      <c r="J16" s="28">
        <f t="shared" si="1"/>
        <v>0.95175982496596512</v>
      </c>
      <c r="K16" s="13" t="s">
        <v>2</v>
      </c>
      <c r="L16" s="14">
        <f t="shared" si="0"/>
        <v>0</v>
      </c>
      <c r="M16" s="14">
        <f t="shared" si="0"/>
        <v>0.43890769230769222</v>
      </c>
      <c r="N16" s="14">
        <f t="shared" si="0"/>
        <v>0.56499053769428587</v>
      </c>
      <c r="O16" s="14">
        <f t="shared" si="0"/>
        <v>0.31949074959683132</v>
      </c>
      <c r="P16" s="14">
        <f t="shared" si="0"/>
        <v>0.24213186010931165</v>
      </c>
      <c r="Q16" s="14">
        <f>IFERROR(I16/H16-1,0)</f>
        <v>0.19493249298669735</v>
      </c>
      <c r="R16" s="14"/>
      <c r="S16" s="15">
        <f>IF($K16="M",S$2,N16)</f>
        <v>0.56499053769428587</v>
      </c>
      <c r="T16" s="15">
        <f>IF($K16="M",T$2,O16)</f>
        <v>0.31949074959683132</v>
      </c>
      <c r="U16" s="15">
        <f>IF($K16="M",U$2,P16)</f>
        <v>0.24213186010931165</v>
      </c>
      <c r="V16" s="15">
        <f>IF($K16="M",V$2,Q16)</f>
        <v>0.19493249298669735</v>
      </c>
    </row>
    <row r="17" spans="2:22" x14ac:dyDescent="0.2">
      <c r="B17" s="1" t="s">
        <v>21</v>
      </c>
      <c r="C17" s="12">
        <v>0</v>
      </c>
      <c r="D17" s="12">
        <v>6000</v>
      </c>
      <c r="E17" s="12">
        <v>0</v>
      </c>
      <c r="F17" s="12">
        <f>IF($K17="S",(IFERROR(IF(FORECAST(F$3,$C17:$E17,$C$3:$E$3)&gt;=0,FORECAST(F$3,$C17:$E17,$C$3:$E$3),$E17*(1+AVERAGE(($D17-$C17)/$C17,($E17-$D17)/$D17))),0)),E17*(1+S17))</f>
        <v>0</v>
      </c>
      <c r="G17" s="12">
        <f>IF($K17="S",(IFERROR(IF(FORECAST(G$3,$C17:$E17,$C$3:$E$3)&gt;=0,FORECAST(G$3,$C17:$E17,$C$3:$E$3),$E17*(1+AVERAGE(($D17-$C17)/$C17,($E17-$D17)/$D17))),0)),F17*(1+T17))</f>
        <v>0</v>
      </c>
      <c r="H17" s="12">
        <f>IF($K17="S",(IFERROR(IF(FORECAST(H$3,$C17:$E17,$C$3:$E$3)&gt;=0,FORECAST(H$3,$C17:$E17,$C$3:$E$3),$E17*(1+AVERAGE(($D17-$C17)/$C17,($E17-$D17)/$D17))),0)),G17*(1+U17))</f>
        <v>0</v>
      </c>
      <c r="I17" s="12">
        <f>IF($K17="S",(IFERROR(IF(FORECAST(I$3,$C17:$E17,$C$3:$E$3)&gt;=0,FORECAST(I$3,$C17:$E17,$C$3:$E$3),$E17*(1+AVERAGE(($D17-$C17)/$C17,($E17-$D17)/$D17))),0)),H17*(1+V17))</f>
        <v>0</v>
      </c>
      <c r="J17" s="28">
        <f t="shared" si="1"/>
        <v>-1.5522042910257976E-16</v>
      </c>
      <c r="K17" s="13" t="s">
        <v>3</v>
      </c>
      <c r="L17" s="14">
        <f t="shared" si="0"/>
        <v>0</v>
      </c>
      <c r="M17" s="14">
        <f t="shared" si="0"/>
        <v>-1</v>
      </c>
      <c r="N17" s="14">
        <f t="shared" si="0"/>
        <v>0</v>
      </c>
      <c r="O17" s="14">
        <f t="shared" si="0"/>
        <v>0</v>
      </c>
      <c r="P17" s="14">
        <f t="shared" si="0"/>
        <v>0</v>
      </c>
      <c r="Q17" s="14">
        <f>IFERROR(I17/H17-1,0)</f>
        <v>0</v>
      </c>
      <c r="R17" s="14"/>
      <c r="S17" s="15">
        <f>IF($K17="M",S$2,N17)</f>
        <v>0.03</v>
      </c>
      <c r="T17" s="15">
        <f>IF($K17="M",T$2,O17)</f>
        <v>0.03</v>
      </c>
      <c r="U17" s="15">
        <f>IF($K17="M",U$2,P17)</f>
        <v>0.03</v>
      </c>
      <c r="V17" s="15">
        <f>IF($K17="M",V$2,Q17)</f>
        <v>0.03</v>
      </c>
    </row>
    <row r="18" spans="2:22" x14ac:dyDescent="0.2">
      <c r="B18" s="1" t="s">
        <v>22</v>
      </c>
      <c r="C18" s="12">
        <v>460</v>
      </c>
      <c r="D18" s="12">
        <v>1220</v>
      </c>
      <c r="E18" s="12">
        <v>2087.08</v>
      </c>
      <c r="F18" s="12">
        <f>IF($K18="S",(IFERROR(IF(FORECAST(F$3,$C18:$E18,$C$3:$E$3)&gt;=0,FORECAST(F$3,$C18:$E18,$C$3:$E$3),$E18*(1+AVERAGE(($D18-$C18)/$C18,($E18-$D18)/$D18))),0)),E18*(1+S18))</f>
        <v>2882.7733333334327</v>
      </c>
      <c r="G18" s="12">
        <f>IF($K18="S",(IFERROR(IF(FORECAST(G$3,$C18:$E18,$C$3:$E$3)&gt;=0,FORECAST(G$3,$C18:$E18,$C$3:$E$3),$E18*(1+AVERAGE(($D18-$C18)/$C18,($E18-$D18)/$D18))),0)),F18*(1+T18))</f>
        <v>3696.3133333332371</v>
      </c>
      <c r="H18" s="12">
        <f>IF($K18="S",(IFERROR(IF(FORECAST(H$3,$C18:$E18,$C$3:$E$3)&gt;=0,FORECAST(H$3,$C18:$E18,$C$3:$E$3),$E18*(1+AVERAGE(($D18-$C18)/$C18,($E18-$D18)/$D18))),0)),G18*(1+U18))</f>
        <v>4509.8533333332743</v>
      </c>
      <c r="I18" s="12">
        <f>IF($K18="S",(IFERROR(IF(FORECAST(I$3,$C18:$E18,$C$3:$E$3)&gt;=0,FORECAST(I$3,$C18:$E18,$C$3:$E$3),$E18*(1+AVERAGE(($D18-$C18)/$C18,($E18-$D18)/$D18))),0)),H18*(1+V18))</f>
        <v>5323.3933333333116</v>
      </c>
      <c r="J18" s="28">
        <f t="shared" si="1"/>
        <v>0.99855837894379296</v>
      </c>
      <c r="K18" s="13" t="s">
        <v>2</v>
      </c>
      <c r="L18" s="14">
        <f t="shared" si="0"/>
        <v>1.652173913043478</v>
      </c>
      <c r="M18" s="14">
        <f t="shared" si="0"/>
        <v>0.71072131147540984</v>
      </c>
      <c r="N18" s="14">
        <f t="shared" si="0"/>
        <v>0.38124716509833489</v>
      </c>
      <c r="O18" s="14">
        <f t="shared" si="0"/>
        <v>0.28220741138155492</v>
      </c>
      <c r="P18" s="14">
        <f t="shared" si="0"/>
        <v>0.22009497751815554</v>
      </c>
      <c r="Q18" s="14">
        <f>IFERROR(I18/H18-1,0)</f>
        <v>0.18039167570860726</v>
      </c>
      <c r="R18" s="14"/>
      <c r="S18" s="15">
        <f>IF($K18="M",S$2,N18)</f>
        <v>0.38124716509833489</v>
      </c>
      <c r="T18" s="15">
        <f>IF($K18="M",T$2,O18)</f>
        <v>0.28220741138155492</v>
      </c>
      <c r="U18" s="15">
        <f>IF($K18="M",U$2,P18)</f>
        <v>0.22009497751815554</v>
      </c>
      <c r="V18" s="15">
        <f>IF($K18="M",V$2,Q18)</f>
        <v>0.18039167570860726</v>
      </c>
    </row>
    <row r="19" spans="2:22" x14ac:dyDescent="0.2">
      <c r="B19" s="1" t="s">
        <v>23</v>
      </c>
      <c r="C19" s="12">
        <v>10553</v>
      </c>
      <c r="D19" s="12">
        <v>4030</v>
      </c>
      <c r="E19" s="12">
        <v>8162.26</v>
      </c>
      <c r="F19" s="12">
        <f>IF($K19="S",(IFERROR(IF(FORECAST(F$3,$C19:$E19,$C$3:$E$3)&gt;=0,FORECAST(F$3,$C19:$E19,$C$3:$E$3),$E19*(1+AVERAGE(($D19-$C19)/$C19,($E19-$D19)/$D19))),0)),E19*(1+S19))</f>
        <v>8407.1278000000002</v>
      </c>
      <c r="G19" s="12">
        <f>IF($K19="S",(IFERROR(IF(FORECAST(G$3,$C19:$E19,$C$3:$E$3)&gt;=0,FORECAST(G$3,$C19:$E19,$C$3:$E$3),$E19*(1+AVERAGE(($D19-$C19)/$C19,($E19-$D19)/$D19))),0)),F19*(1+T19))</f>
        <v>8659.3416340000003</v>
      </c>
      <c r="H19" s="12">
        <f>IF($K19="S",(IFERROR(IF(FORECAST(H$3,$C19:$E19,$C$3:$E$3)&gt;=0,FORECAST(H$3,$C19:$E19,$C$3:$E$3),$E19*(1+AVERAGE(($D19-$C19)/$C19,($E19-$D19)/$D19))),0)),G19*(1+U19))</f>
        <v>8919.1218830200014</v>
      </c>
      <c r="I19" s="12">
        <f>IF($K19="S",(IFERROR(IF(FORECAST(I$3,$C19:$E19,$C$3:$E$3)&gt;=0,FORECAST(I$3,$C19:$E19,$C$3:$E$3),$E19*(1+AVERAGE(($D19-$C19)/$C19,($E19-$D19)/$D19))),0)),H19*(1+V19))</f>
        <v>9186.6955395106015</v>
      </c>
      <c r="J19" s="28">
        <f t="shared" si="1"/>
        <v>0.13121150285234023</v>
      </c>
      <c r="K19" s="13" t="s">
        <v>3</v>
      </c>
      <c r="L19" s="14">
        <f t="shared" si="0"/>
        <v>-0.61811807069079883</v>
      </c>
      <c r="M19" s="14">
        <f t="shared" si="0"/>
        <v>1.025374689826303</v>
      </c>
      <c r="N19" s="14">
        <f t="shared" si="0"/>
        <v>3.0000000000000027E-2</v>
      </c>
      <c r="O19" s="14">
        <f t="shared" si="0"/>
        <v>3.0000000000000027E-2</v>
      </c>
      <c r="P19" s="14">
        <f t="shared" si="0"/>
        <v>3.0000000000000027E-2</v>
      </c>
      <c r="Q19" s="14">
        <f>IFERROR(I19/H19-1,0)</f>
        <v>3.0000000000000027E-2</v>
      </c>
      <c r="R19" s="14"/>
      <c r="S19" s="15">
        <f>IF($K19="M",S$2,N19)</f>
        <v>0.03</v>
      </c>
      <c r="T19" s="15">
        <f>IF($K19="M",T$2,O19)</f>
        <v>0.03</v>
      </c>
      <c r="U19" s="15">
        <f>IF($K19="M",U$2,P19)</f>
        <v>0.03</v>
      </c>
      <c r="V19" s="15">
        <f>IF($K19="M",V$2,Q19)</f>
        <v>0.03</v>
      </c>
    </row>
    <row r="20" spans="2:22" x14ac:dyDescent="0.2">
      <c r="B20" s="1" t="s">
        <v>24</v>
      </c>
      <c r="C20" s="12">
        <v>8272.02</v>
      </c>
      <c r="D20" s="12">
        <v>20260</v>
      </c>
      <c r="E20" s="12">
        <v>7510</v>
      </c>
      <c r="F20" s="12">
        <f>IF($K20="S",(IFERROR(IF(FORECAST(F$3,$C20:$E20,$C$3:$E$3)&gt;=0,FORECAST(F$3,$C20:$E20,$C$3:$E$3),$E20*(1+AVERAGE(($D20-$C20)/$C20,($E20-$D20)/$D20))),0)),E20*(1+S20))</f>
        <v>7735.3</v>
      </c>
      <c r="G20" s="12">
        <f>IF($K20="S",(IFERROR(IF(FORECAST(G$3,$C20:$E20,$C$3:$E$3)&gt;=0,FORECAST(G$3,$C20:$E20,$C$3:$E$3),$E20*(1+AVERAGE(($D20-$C20)/$C20,($E20-$D20)/$D20))),0)),F20*(1+T20))</f>
        <v>7967.3590000000004</v>
      </c>
      <c r="H20" s="12">
        <f>IF($K20="S",(IFERROR(IF(FORECAST(H$3,$C20:$E20,$C$3:$E$3)&gt;=0,FORECAST(H$3,$C20:$E20,$C$3:$E$3),$E20*(1+AVERAGE(($D20-$C20)/$C20,($E20-$D20)/$D20))),0)),G20*(1+U20))</f>
        <v>8206.3797700000014</v>
      </c>
      <c r="I20" s="12">
        <f>IF($K20="S",(IFERROR(IF(FORECAST(I$3,$C20:$E20,$C$3:$E$3)&gt;=0,FORECAST(I$3,$C20:$E20,$C$3:$E$3),$E20*(1+AVERAGE(($D20-$C20)/$C20,($E20-$D20)/$D20))),0)),H20*(1+V20))</f>
        <v>8452.5711631000013</v>
      </c>
      <c r="J20" s="28">
        <f t="shared" si="1"/>
        <v>2.8385138834693875E-3</v>
      </c>
      <c r="K20" s="13" t="s">
        <v>3</v>
      </c>
      <c r="L20" s="14">
        <f t="shared" ref="L20:P62" si="2">IFERROR(D20/C20-1,0)</f>
        <v>1.4492203838965572</v>
      </c>
      <c r="M20" s="14">
        <f t="shared" si="2"/>
        <v>-0.62931885488647588</v>
      </c>
      <c r="N20" s="14">
        <f t="shared" si="2"/>
        <v>3.0000000000000027E-2</v>
      </c>
      <c r="O20" s="14">
        <f t="shared" si="2"/>
        <v>3.0000000000000027E-2</v>
      </c>
      <c r="P20" s="14">
        <f t="shared" si="2"/>
        <v>3.0000000000000027E-2</v>
      </c>
      <c r="Q20" s="14">
        <f>IFERROR(I20/H20-1,0)</f>
        <v>3.0000000000000027E-2</v>
      </c>
      <c r="R20" s="14"/>
      <c r="S20" s="15">
        <f>IF($K20="M",S$2,N20)</f>
        <v>0.03</v>
      </c>
      <c r="T20" s="15">
        <f>IF($K20="M",T$2,O20)</f>
        <v>0.03</v>
      </c>
      <c r="U20" s="15">
        <f>IF($K20="M",U$2,P20)</f>
        <v>0.03</v>
      </c>
      <c r="V20" s="15">
        <f>IF($K20="M",V$2,Q20)</f>
        <v>0.03</v>
      </c>
    </row>
    <row r="21" spans="2:22" x14ac:dyDescent="0.2">
      <c r="B21" s="1" t="s">
        <v>25</v>
      </c>
      <c r="C21" s="12">
        <v>1700</v>
      </c>
      <c r="D21" s="12">
        <v>7462</v>
      </c>
      <c r="E21" s="12">
        <v>1680</v>
      </c>
      <c r="F21" s="12">
        <f>IF($K21="S",(IFERROR(IF(FORECAST(F$3,$C21:$E21,$C$3:$E$3)&gt;=0,FORECAST(F$3,$C21:$E21,$C$3:$E$3),$E21*(1+AVERAGE(($D21-$C21)/$C21,($E21-$D21)/$D21))),0)),E21*(1+S21))</f>
        <v>1730.4</v>
      </c>
      <c r="G21" s="12">
        <f>IF($K21="S",(IFERROR(IF(FORECAST(G$3,$C21:$E21,$C$3:$E$3)&gt;=0,FORECAST(G$3,$C21:$E21,$C$3:$E$3),$E21*(1+AVERAGE(($D21-$C21)/$C21,($E21-$D21)/$D21))),0)),F21*(1+T21))</f>
        <v>1782.3120000000001</v>
      </c>
      <c r="H21" s="12">
        <f>IF($K21="S",(IFERROR(IF(FORECAST(H$3,$C21:$E21,$C$3:$E$3)&gt;=0,FORECAST(H$3,$C21:$E21,$C$3:$E$3),$E21*(1+AVERAGE(($D21-$C21)/$C21,($E21-$D21)/$D21))),0)),G21*(1+U21))</f>
        <v>1835.7813600000002</v>
      </c>
      <c r="I21" s="12">
        <f>IF($K21="S",(IFERROR(IF(FORECAST(I$3,$C21:$E21,$C$3:$E$3)&gt;=0,FORECAST(I$3,$C21:$E21,$C$3:$E$3),$E21*(1+AVERAGE(($D21-$C21)/$C21,($E21-$D21)/$D21))),0)),H21*(1+V21))</f>
        <v>1890.8548008000002</v>
      </c>
      <c r="J21" s="28">
        <f t="shared" si="1"/>
        <v>9.0046056753755648E-6</v>
      </c>
      <c r="K21" s="13" t="s">
        <v>3</v>
      </c>
      <c r="L21" s="14">
        <f t="shared" si="2"/>
        <v>3.3894117647058826</v>
      </c>
      <c r="M21" s="14">
        <f t="shared" si="2"/>
        <v>-0.77485928705440899</v>
      </c>
      <c r="N21" s="14">
        <f t="shared" si="2"/>
        <v>3.0000000000000027E-2</v>
      </c>
      <c r="O21" s="14">
        <f t="shared" si="2"/>
        <v>3.0000000000000027E-2</v>
      </c>
      <c r="P21" s="14">
        <f t="shared" si="2"/>
        <v>3.0000000000000027E-2</v>
      </c>
      <c r="Q21" s="14">
        <f>IFERROR(I21/H21-1,0)</f>
        <v>3.0000000000000027E-2</v>
      </c>
      <c r="R21" s="14"/>
      <c r="S21" s="15">
        <f>IF($K21="M",S$2,N21)</f>
        <v>0.03</v>
      </c>
      <c r="T21" s="15">
        <f>IF($K21="M",T$2,O21)</f>
        <v>0.03</v>
      </c>
      <c r="U21" s="15">
        <f>IF($K21="M",U$2,P21)</f>
        <v>0.03</v>
      </c>
      <c r="V21" s="15">
        <f>IF($K21="M",V$2,Q21)</f>
        <v>0.03</v>
      </c>
    </row>
    <row r="22" spans="2:22" x14ac:dyDescent="0.2">
      <c r="B22" s="1" t="s">
        <v>26</v>
      </c>
      <c r="C22" s="12">
        <v>0</v>
      </c>
      <c r="D22" s="12">
        <v>0</v>
      </c>
      <c r="E22" s="12">
        <v>3200</v>
      </c>
      <c r="F22" s="12">
        <f>IF($K22="S",(IFERROR(IF(FORECAST(F$3,$C22:$E22,$C$3:$E$3)&gt;=0,FORECAST(F$3,$C22:$E22,$C$3:$E$3),$E22*(1+AVERAGE(($D22-$C22)/$C22,($E22-$D22)/$D22))),0)),E22*(1+S22))</f>
        <v>4266.6666666665114</v>
      </c>
      <c r="G22" s="12">
        <f>IF($K22="S",(IFERROR(IF(FORECAST(G$3,$C22:$E22,$C$3:$E$3)&gt;=0,FORECAST(G$3,$C22:$E22,$C$3:$E$3),$E22*(1+AVERAGE(($D22-$C22)/$C22,($E22-$D22)/$D22))),0)),F22*(1+T22))</f>
        <v>5866.6666666665114</v>
      </c>
      <c r="H22" s="12">
        <f>IF($K22="S",(IFERROR(IF(FORECAST(H$3,$C22:$E22,$C$3:$E$3)&gt;=0,FORECAST(H$3,$C22:$E22,$C$3:$E$3),$E22*(1+AVERAGE(($D22-$C22)/$C22,($E22-$D22)/$D22))),0)),G22*(1+U22))</f>
        <v>7466.6666666665114</v>
      </c>
      <c r="I22" s="12">
        <f>IF($K22="S",(IFERROR(IF(FORECAST(I$3,$C22:$E22,$C$3:$E$3)&gt;=0,FORECAST(I$3,$C22:$E22,$C$3:$E$3),$E22*(1+AVERAGE(($D22-$C22)/$C22,($E22-$D22)/$D22))),0)),H22*(1+V22))</f>
        <v>9066.6666666665114</v>
      </c>
      <c r="J22" s="28">
        <f t="shared" si="1"/>
        <v>0.75000000000000011</v>
      </c>
      <c r="K22" s="13" t="s">
        <v>2</v>
      </c>
      <c r="L22" s="14">
        <f t="shared" si="2"/>
        <v>0</v>
      </c>
      <c r="M22" s="14">
        <f t="shared" si="2"/>
        <v>0</v>
      </c>
      <c r="N22" s="14">
        <f t="shared" si="2"/>
        <v>0.33333333333328485</v>
      </c>
      <c r="O22" s="14">
        <f t="shared" si="2"/>
        <v>0.37500000000001354</v>
      </c>
      <c r="P22" s="14">
        <f t="shared" si="2"/>
        <v>0.27272727272728003</v>
      </c>
      <c r="Q22" s="14">
        <f>IFERROR(I22/H22-1,0)</f>
        <v>0.21428571428571863</v>
      </c>
      <c r="R22" s="14"/>
      <c r="S22" s="15">
        <f>IF($K22="M",S$2,N22)</f>
        <v>0.33333333333328485</v>
      </c>
      <c r="T22" s="15">
        <f>IF($K22="M",T$2,O22)</f>
        <v>0.37500000000001354</v>
      </c>
      <c r="U22" s="15">
        <f>IF($K22="M",U$2,P22)</f>
        <v>0.27272727272728003</v>
      </c>
      <c r="V22" s="15">
        <f>IF($K22="M",V$2,Q22)</f>
        <v>0.21428571428571863</v>
      </c>
    </row>
    <row r="23" spans="2:22" x14ac:dyDescent="0.2">
      <c r="B23" s="1" t="s">
        <v>27</v>
      </c>
      <c r="C23" s="12">
        <v>800</v>
      </c>
      <c r="D23" s="12">
        <v>0</v>
      </c>
      <c r="E23" s="12">
        <v>400</v>
      </c>
      <c r="F23" s="12">
        <f>IF($K23="S",(IFERROR(IF(FORECAST(F$3,$C23:$E23,$C$3:$E$3)&gt;=0,FORECAST(F$3,$C23:$E23,$C$3:$E$3),$E23*(1+AVERAGE(($D23-$C23)/$C23,($E23-$D23)/$D23))),0)),E23*(1+S23))</f>
        <v>412</v>
      </c>
      <c r="G23" s="12">
        <f>IF($K23="S",(IFERROR(IF(FORECAST(G$3,$C23:$E23,$C$3:$E$3)&gt;=0,FORECAST(G$3,$C23:$E23,$C$3:$E$3),$E23*(1+AVERAGE(($D23-$C23)/$C23,($E23-$D23)/$D23))),0)),F23*(1+T23))</f>
        <v>424.36</v>
      </c>
      <c r="H23" s="12">
        <f>IF($K23="S",(IFERROR(IF(FORECAST(H$3,$C23:$E23,$C$3:$E$3)&gt;=0,FORECAST(H$3,$C23:$E23,$C$3:$E$3),$E23*(1+AVERAGE(($D23-$C23)/$C23,($E23-$D23)/$D23))),0)),G23*(1+U23))</f>
        <v>437.0908</v>
      </c>
      <c r="I23" s="12">
        <f>IF($K23="S",(IFERROR(IF(FORECAST(I$3,$C23:$E23,$C$3:$E$3)&gt;=0,FORECAST(I$3,$C23:$E23,$C$3:$E$3),$E23*(1+AVERAGE(($D23-$C23)/$C23,($E23-$D23)/$D23))),0)),H23*(1+V23))</f>
        <v>450.20352400000002</v>
      </c>
      <c r="J23" s="28">
        <f t="shared" si="1"/>
        <v>0.25000000000000028</v>
      </c>
      <c r="K23" s="13" t="s">
        <v>3</v>
      </c>
      <c r="L23" s="14">
        <f t="shared" si="2"/>
        <v>-1</v>
      </c>
      <c r="M23" s="14">
        <f t="shared" si="2"/>
        <v>0</v>
      </c>
      <c r="N23" s="14">
        <f t="shared" si="2"/>
        <v>3.0000000000000027E-2</v>
      </c>
      <c r="O23" s="14">
        <f t="shared" si="2"/>
        <v>3.0000000000000027E-2</v>
      </c>
      <c r="P23" s="14">
        <f t="shared" si="2"/>
        <v>3.0000000000000027E-2</v>
      </c>
      <c r="Q23" s="14">
        <f>IFERROR(I23/H23-1,0)</f>
        <v>3.0000000000000027E-2</v>
      </c>
      <c r="R23" s="14"/>
      <c r="S23" s="15">
        <f>IF($K23="M",S$2,N23)</f>
        <v>0.03</v>
      </c>
      <c r="T23" s="15">
        <f>IF($K23="M",T$2,O23)</f>
        <v>0.03</v>
      </c>
      <c r="U23" s="15">
        <f>IF($K23="M",U$2,P23)</f>
        <v>0.03</v>
      </c>
      <c r="V23" s="15">
        <f>IF($K23="M",V$2,Q23)</f>
        <v>0.03</v>
      </c>
    </row>
    <row r="24" spans="2:22" x14ac:dyDescent="0.2">
      <c r="B24" s="1" t="s">
        <v>28</v>
      </c>
      <c r="C24" s="12">
        <v>4821</v>
      </c>
      <c r="D24" s="12">
        <v>1490</v>
      </c>
      <c r="E24" s="12">
        <v>4890</v>
      </c>
      <c r="F24" s="12">
        <f>IF($K24="S",(IFERROR(IF(FORECAST(F$3,$C24:$E24,$C$3:$E$3)&gt;=0,FORECAST(F$3,$C24:$E24,$C$3:$E$3),$E24*(1+AVERAGE(($D24-$C24)/$C24,($E24-$D24)/$D24))),0)),E24*(1+S24))</f>
        <v>5036.7</v>
      </c>
      <c r="G24" s="12">
        <f>IF($K24="S",(IFERROR(IF(FORECAST(G$3,$C24:$E24,$C$3:$E$3)&gt;=0,FORECAST(G$3,$C24:$E24,$C$3:$E$3),$E24*(1+AVERAGE(($D24-$C24)/$C24,($E24-$D24)/$D24))),0)),F24*(1+T24))</f>
        <v>5187.8010000000004</v>
      </c>
      <c r="H24" s="12">
        <f>IF($K24="S",(IFERROR(IF(FORECAST(H$3,$C24:$E24,$C$3:$E$3)&gt;=0,FORECAST(H$3,$C24:$E24,$C$3:$E$3),$E24*(1+AVERAGE(($D24-$C24)/$C24,($E24-$D24)/$D24))),0)),G24*(1+U24))</f>
        <v>5343.4350300000006</v>
      </c>
      <c r="I24" s="12">
        <f>IF($K24="S",(IFERROR(IF(FORECAST(I$3,$C24:$E24,$C$3:$E$3)&gt;=0,FORECAST(I$3,$C24:$E24,$C$3:$E$3),$E24*(1+AVERAGE(($D24-$C24)/$C24,($E24-$D24)/$D24))),0)),H24*(1+V24))</f>
        <v>5503.7380809000006</v>
      </c>
      <c r="J24" s="28">
        <f>INDEX(LINEST($C24:$E24, $C$3:$E$3, TRUE, TRUE), 3)</f>
        <v>3.1515439189245441E-4</v>
      </c>
      <c r="K24" s="13" t="s">
        <v>3</v>
      </c>
      <c r="L24" s="14">
        <f t="shared" si="2"/>
        <v>-0.69093549056212411</v>
      </c>
      <c r="M24" s="14">
        <f t="shared" si="2"/>
        <v>2.2818791946308723</v>
      </c>
      <c r="N24" s="14">
        <f t="shared" si="2"/>
        <v>3.0000000000000027E-2</v>
      </c>
      <c r="O24" s="14">
        <f t="shared" si="2"/>
        <v>3.0000000000000027E-2</v>
      </c>
      <c r="P24" s="14">
        <f t="shared" si="2"/>
        <v>3.0000000000000027E-2</v>
      </c>
      <c r="Q24" s="14">
        <f>IFERROR(I24/H24-1,0)</f>
        <v>3.0000000000000027E-2</v>
      </c>
      <c r="R24" s="14"/>
      <c r="S24" s="15">
        <f>IF($K24="M",S$2,N24)</f>
        <v>0.03</v>
      </c>
      <c r="T24" s="15">
        <f>IF($K24="M",T$2,O24)</f>
        <v>0.03</v>
      </c>
      <c r="U24" s="15">
        <f>IF($K24="M",U$2,P24)</f>
        <v>0.03</v>
      </c>
      <c r="V24" s="15">
        <f>IF($K24="M",V$2,Q24)</f>
        <v>0.03</v>
      </c>
    </row>
    <row r="25" spans="2:22" x14ac:dyDescent="0.2">
      <c r="B25" s="1" t="s">
        <v>29</v>
      </c>
      <c r="C25" s="12">
        <v>0</v>
      </c>
      <c r="D25" s="12">
        <v>600</v>
      </c>
      <c r="E25" s="12">
        <v>0</v>
      </c>
      <c r="F25" s="12">
        <f>IF($K25="S",(IFERROR(IF(FORECAST(F$3,$C25:$E25,$C$3:$E$3)&gt;=0,FORECAST(F$3,$C25:$E25,$C$3:$E$3),$E25*(1+AVERAGE(($D25-$C25)/$C25,($E25-$D25)/$D25))),0)),E25*(1+S25))</f>
        <v>0</v>
      </c>
      <c r="G25" s="12">
        <f>IF($K25="S",(IFERROR(IF(FORECAST(G$3,$C25:$E25,$C$3:$E$3)&gt;=0,FORECAST(G$3,$C25:$E25,$C$3:$E$3),$E25*(1+AVERAGE(($D25-$C25)/$C25,($E25-$D25)/$D25))),0)),F25*(1+T25))</f>
        <v>0</v>
      </c>
      <c r="H25" s="12">
        <f>IF($K25="S",(IFERROR(IF(FORECAST(H$3,$C25:$E25,$C$3:$E$3)&gt;=0,FORECAST(H$3,$C25:$E25,$C$3:$E$3),$E25*(1+AVERAGE(($D25-$C25)/$C25,($E25-$D25)/$D25))),0)),G25*(1+U25))</f>
        <v>0</v>
      </c>
      <c r="I25" s="12">
        <f>IF($K25="S",(IFERROR(IF(FORECAST(I$3,$C25:$E25,$C$3:$E$3)&gt;=0,FORECAST(I$3,$C25:$E25,$C$3:$E$3),$E25*(1+AVERAGE(($D25-$C25)/$C25,($E25-$D25)/$D25))),0)),H25*(1+V25))</f>
        <v>0</v>
      </c>
      <c r="J25" s="28">
        <f t="shared" si="1"/>
        <v>-3.6379788070917131E-16</v>
      </c>
      <c r="K25" s="13" t="s">
        <v>3</v>
      </c>
      <c r="L25" s="14">
        <f t="shared" si="2"/>
        <v>0</v>
      </c>
      <c r="M25" s="14">
        <f t="shared" si="2"/>
        <v>-1</v>
      </c>
      <c r="N25" s="14">
        <f t="shared" si="2"/>
        <v>0</v>
      </c>
      <c r="O25" s="14">
        <f t="shared" si="2"/>
        <v>0</v>
      </c>
      <c r="P25" s="14">
        <f t="shared" si="2"/>
        <v>0</v>
      </c>
      <c r="Q25" s="14">
        <f>IFERROR(I25/H25-1,0)</f>
        <v>0</v>
      </c>
      <c r="R25" s="14"/>
      <c r="S25" s="15">
        <f>IF($K25="M",S$2,N25)</f>
        <v>0.03</v>
      </c>
      <c r="T25" s="15">
        <f>IF($K25="M",T$2,O25)</f>
        <v>0.03</v>
      </c>
      <c r="U25" s="15">
        <f>IF($K25="M",U$2,P25)</f>
        <v>0.03</v>
      </c>
      <c r="V25" s="15">
        <f>IF($K25="M",V$2,Q25)</f>
        <v>0.03</v>
      </c>
    </row>
    <row r="26" spans="2:22" x14ac:dyDescent="0.2">
      <c r="B26" s="1" t="s">
        <v>30</v>
      </c>
      <c r="C26" s="12">
        <v>5214.74</v>
      </c>
      <c r="D26" s="12">
        <v>8294.52</v>
      </c>
      <c r="E26" s="12">
        <v>3960</v>
      </c>
      <c r="F26" s="12">
        <f>IF($K26="S",(IFERROR(IF(FORECAST(F$3,$C26:$E26,$C$3:$E$3)&gt;=0,FORECAST(F$3,$C26:$E26,$C$3:$E$3),$E26*(1+AVERAGE(($D26-$C26)/$C26,($E26-$D26)/$D26))),0)),E26*(1+S26))</f>
        <v>4078.8</v>
      </c>
      <c r="G26" s="12">
        <f>IF($K26="S",(IFERROR(IF(FORECAST(G$3,$C26:$E26,$C$3:$E$3)&gt;=0,FORECAST(G$3,$C26:$E26,$C$3:$E$3),$E26*(1+AVERAGE(($D26-$C26)/$C26,($E26-$D26)/$D26))),0)),F26*(1+T26))</f>
        <v>4201.1640000000007</v>
      </c>
      <c r="H26" s="12">
        <f>IF($K26="S",(IFERROR(IF(FORECAST(H$3,$C26:$E26,$C$3:$E$3)&gt;=0,FORECAST(H$3,$C26:$E26,$C$3:$E$3),$E26*(1+AVERAGE(($D26-$C26)/$C26,($E26-$D26)/$D26))),0)),G26*(1+U26))</f>
        <v>4327.1989200000007</v>
      </c>
      <c r="I26" s="12">
        <f>IF($K26="S",(IFERROR(IF(FORECAST(I$3,$C26:$E26,$C$3:$E$3)&gt;=0,FORECAST(I$3,$C26:$E26,$C$3:$E$3),$E26*(1+AVERAGE(($D26-$C26)/$C26,($E26-$D26)/$D26))),0)),H26*(1+V26))</f>
        <v>4457.0148876000012</v>
      </c>
      <c r="J26" s="28">
        <f t="shared" si="1"/>
        <v>7.9120871394168138E-2</v>
      </c>
      <c r="K26" s="13" t="s">
        <v>3</v>
      </c>
      <c r="L26" s="14">
        <f t="shared" si="2"/>
        <v>0.59059128547156736</v>
      </c>
      <c r="M26" s="14">
        <f t="shared" si="2"/>
        <v>-0.52257635161528337</v>
      </c>
      <c r="N26" s="14">
        <f t="shared" si="2"/>
        <v>3.0000000000000027E-2</v>
      </c>
      <c r="O26" s="14">
        <f t="shared" si="2"/>
        <v>3.0000000000000027E-2</v>
      </c>
      <c r="P26" s="14">
        <f t="shared" si="2"/>
        <v>3.0000000000000027E-2</v>
      </c>
      <c r="Q26" s="14">
        <f>IFERROR(I26/H26-1,0)</f>
        <v>3.0000000000000027E-2</v>
      </c>
      <c r="R26" s="14"/>
      <c r="S26" s="15">
        <f>IF($K26="M",S$2,N26)</f>
        <v>0.03</v>
      </c>
      <c r="T26" s="15">
        <f>IF($K26="M",T$2,O26)</f>
        <v>0.03</v>
      </c>
      <c r="U26" s="15">
        <f>IF($K26="M",U$2,P26)</f>
        <v>0.03</v>
      </c>
      <c r="V26" s="15">
        <f>IF($K26="M",V$2,Q26)</f>
        <v>0.03</v>
      </c>
    </row>
    <row r="27" spans="2:22" x14ac:dyDescent="0.2">
      <c r="B27" s="1" t="s">
        <v>31</v>
      </c>
      <c r="C27" s="12">
        <v>916</v>
      </c>
      <c r="D27" s="12">
        <v>0</v>
      </c>
      <c r="E27" s="12">
        <v>1185.56</v>
      </c>
      <c r="F27" s="12">
        <f>IF($K27="S",(IFERROR(IF(FORECAST(F$3,$C27:$E27,$C$3:$E$3)&gt;=0,FORECAST(F$3,$C27:$E27,$C$3:$E$3),$E27*(1+AVERAGE(($D27-$C27)/$C27,($E27-$D27)/$D27))),0)),E27*(1+S27))</f>
        <v>1221.1268</v>
      </c>
      <c r="G27" s="12">
        <f>IF($K27="S",(IFERROR(IF(FORECAST(G$3,$C27:$E27,$C$3:$E$3)&gt;=0,FORECAST(G$3,$C27:$E27,$C$3:$E$3),$E27*(1+AVERAGE(($D27-$C27)/$C27,($E27-$D27)/$D27))),0)),F27*(1+T27))</f>
        <v>1257.7606040000001</v>
      </c>
      <c r="H27" s="12">
        <f>IF($K27="S",(IFERROR(IF(FORECAST(H$3,$C27:$E27,$C$3:$E$3)&gt;=0,FORECAST(H$3,$C27:$E27,$C$3:$E$3),$E27*(1+AVERAGE(($D27-$C27)/$C27,($E27-$D27)/$D27))),0)),G27*(1+U27))</f>
        <v>1295.4934221200001</v>
      </c>
      <c r="I27" s="12">
        <f>IF($K27="S",(IFERROR(IF(FORECAST(I$3,$C27:$E27,$C$3:$E$3)&gt;=0,FORECAST(I$3,$C27:$E27,$C$3:$E$3),$E27*(1+AVERAGE(($D27-$C27)/$C27,($E27-$D27)/$D27))),0)),H27*(1+V27))</f>
        <v>1334.3582247836002</v>
      </c>
      <c r="J27" s="28">
        <f t="shared" si="1"/>
        <v>4.7035450475063016E-2</v>
      </c>
      <c r="K27" s="13" t="s">
        <v>3</v>
      </c>
      <c r="L27" s="14">
        <f t="shared" si="2"/>
        <v>-1</v>
      </c>
      <c r="M27" s="14">
        <f t="shared" si="2"/>
        <v>0</v>
      </c>
      <c r="N27" s="14">
        <f t="shared" si="2"/>
        <v>3.0000000000000027E-2</v>
      </c>
      <c r="O27" s="14">
        <f t="shared" si="2"/>
        <v>3.0000000000000027E-2</v>
      </c>
      <c r="P27" s="14">
        <f t="shared" si="2"/>
        <v>3.0000000000000027E-2</v>
      </c>
      <c r="Q27" s="14">
        <f>IFERROR(I27/H27-1,0)</f>
        <v>3.0000000000000027E-2</v>
      </c>
      <c r="R27" s="14"/>
      <c r="S27" s="15">
        <f>IF($K27="M",S$2,N27)</f>
        <v>0.03</v>
      </c>
      <c r="T27" s="15">
        <f>IF($K27="M",T$2,O27)</f>
        <v>0.03</v>
      </c>
      <c r="U27" s="15">
        <f>IF($K27="M",U$2,P27)</f>
        <v>0.03</v>
      </c>
      <c r="V27" s="15">
        <f>IF($K27="M",V$2,Q27)</f>
        <v>0.03</v>
      </c>
    </row>
    <row r="28" spans="2:22" x14ac:dyDescent="0.2">
      <c r="B28" s="1" t="s">
        <v>32</v>
      </c>
      <c r="C28" s="12">
        <v>7398</v>
      </c>
      <c r="D28" s="12">
        <v>0</v>
      </c>
      <c r="E28" s="12">
        <v>0</v>
      </c>
      <c r="F28" s="12">
        <f>IF($K28="S",(IFERROR(IF(FORECAST(F$3,$C28:$E28,$C$3:$E$3)&gt;=0,FORECAST(F$3,$C28:$E28,$C$3:$E$3),$E28*(1+AVERAGE(($D28-$C28)/$C28,($E28-$D28)/$D28))),0)),E28*(1+S28))</f>
        <v>0</v>
      </c>
      <c r="G28" s="12">
        <f>IF($K28="S",(IFERROR(IF(FORECAST(G$3,$C28:$E28,$C$3:$E$3)&gt;=0,FORECAST(G$3,$C28:$E28,$C$3:$E$3),$E28*(1+AVERAGE(($D28-$C28)/$C28,($E28-$D28)/$D28))),0)),F28*(1+T28))</f>
        <v>0</v>
      </c>
      <c r="H28" s="12">
        <f>IF($K28="S",(IFERROR(IF(FORECAST(H$3,$C28:$E28,$C$3:$E$3)&gt;=0,FORECAST(H$3,$C28:$E28,$C$3:$E$3),$E28*(1+AVERAGE(($D28-$C28)/$C28,($E28-$D28)/$D28))),0)),G28*(1+U28))</f>
        <v>0</v>
      </c>
      <c r="I28" s="12">
        <f>IF($K28="S",(IFERROR(IF(FORECAST(I$3,$C28:$E28,$C$3:$E$3)&gt;=0,FORECAST(I$3,$C28:$E28,$C$3:$E$3),$E28*(1+AVERAGE(($D28-$C28)/$C28,($E28-$D28)/$D28))),0)),H28*(1+V28))</f>
        <v>0</v>
      </c>
      <c r="J28" s="28">
        <f t="shared" si="1"/>
        <v>0.74999999999999978</v>
      </c>
      <c r="K28" s="13" t="s">
        <v>2</v>
      </c>
      <c r="L28" s="14">
        <f t="shared" si="2"/>
        <v>-1</v>
      </c>
      <c r="M28" s="14">
        <f t="shared" si="2"/>
        <v>0</v>
      </c>
      <c r="N28" s="14">
        <f t="shared" si="2"/>
        <v>0</v>
      </c>
      <c r="O28" s="14">
        <f t="shared" si="2"/>
        <v>0</v>
      </c>
      <c r="P28" s="14">
        <f t="shared" si="2"/>
        <v>0</v>
      </c>
      <c r="Q28" s="14">
        <f>IFERROR(I28/H28-1,0)</f>
        <v>0</v>
      </c>
      <c r="R28" s="14"/>
      <c r="S28" s="15">
        <f>IF($K28="M",S$2,N28)</f>
        <v>0</v>
      </c>
      <c r="T28" s="15">
        <f>IF($K28="M",T$2,O28)</f>
        <v>0</v>
      </c>
      <c r="U28" s="15">
        <f>IF($K28="M",U$2,P28)</f>
        <v>0</v>
      </c>
      <c r="V28" s="15">
        <f>IF($K28="M",V$2,Q28)</f>
        <v>0</v>
      </c>
    </row>
    <row r="29" spans="2:22" x14ac:dyDescent="0.2">
      <c r="B29" s="1" t="s">
        <v>33</v>
      </c>
      <c r="C29" s="12">
        <v>0</v>
      </c>
      <c r="D29" s="12">
        <v>0</v>
      </c>
      <c r="E29" s="12">
        <v>110</v>
      </c>
      <c r="F29" s="12">
        <f>IF($K29="S",(IFERROR(IF(FORECAST(F$3,$C29:$E29,$C$3:$E$3)&gt;=0,FORECAST(F$3,$C29:$E29,$C$3:$E$3),$E29*(1+AVERAGE(($D29-$C29)/$C29,($E29-$D29)/$D29))),0)),E29*(1+S29))</f>
        <v>146.66666666667152</v>
      </c>
      <c r="G29" s="12">
        <f>IF($K29="S",(IFERROR(IF(FORECAST(G$3,$C29:$E29,$C$3:$E$3)&gt;=0,FORECAST(G$3,$C29:$E29,$C$3:$E$3),$E29*(1+AVERAGE(($D29-$C29)/$C29,($E29-$D29)/$D29))),0)),F29*(1+T29))</f>
        <v>201.66666666667152</v>
      </c>
      <c r="H29" s="12">
        <f>IF($K29="S",(IFERROR(IF(FORECAST(H$3,$C29:$E29,$C$3:$E$3)&gt;=0,FORECAST(H$3,$C29:$E29,$C$3:$E$3),$E29*(1+AVERAGE(($D29-$C29)/$C29,($E29-$D29)/$D29))),0)),G29*(1+U29))</f>
        <v>256.66666666667152</v>
      </c>
      <c r="I29" s="12">
        <f>IF($K29="S",(IFERROR(IF(FORECAST(I$3,$C29:$E29,$C$3:$E$3)&gt;=0,FORECAST(I$3,$C29:$E29,$C$3:$E$3),$E29*(1+AVERAGE(($D29-$C29)/$C29,($E29-$D29)/$D29))),0)),H29*(1+V29))</f>
        <v>311.66666666667152</v>
      </c>
      <c r="J29" s="28">
        <f t="shared" si="1"/>
        <v>0.75</v>
      </c>
      <c r="K29" s="13" t="s">
        <v>2</v>
      </c>
      <c r="L29" s="14">
        <f t="shared" si="2"/>
        <v>0</v>
      </c>
      <c r="M29" s="14">
        <f t="shared" si="2"/>
        <v>0</v>
      </c>
      <c r="N29" s="14">
        <f t="shared" si="2"/>
        <v>0.33333333333337745</v>
      </c>
      <c r="O29" s="14">
        <f t="shared" si="2"/>
        <v>0.37499999999998757</v>
      </c>
      <c r="P29" s="14">
        <f t="shared" si="2"/>
        <v>0.27272727272726627</v>
      </c>
      <c r="Q29" s="14">
        <f>IFERROR(I29/H29-1,0)</f>
        <v>0.21428571428571019</v>
      </c>
      <c r="R29" s="14"/>
      <c r="S29" s="15">
        <f>IF($K29="M",S$2,N29)</f>
        <v>0.33333333333337745</v>
      </c>
      <c r="T29" s="15">
        <f>IF($K29="M",T$2,O29)</f>
        <v>0.37499999999998757</v>
      </c>
      <c r="U29" s="15">
        <f>IF($K29="M",U$2,P29)</f>
        <v>0.27272727272726627</v>
      </c>
      <c r="V29" s="15">
        <f>IF($K29="M",V$2,Q29)</f>
        <v>0.21428571428571019</v>
      </c>
    </row>
    <row r="30" spans="2:22" x14ac:dyDescent="0.2">
      <c r="B30" s="1" t="s">
        <v>34</v>
      </c>
      <c r="C30" s="12">
        <v>196.01999999999998</v>
      </c>
      <c r="D30" s="12">
        <v>920</v>
      </c>
      <c r="E30" s="12">
        <v>820</v>
      </c>
      <c r="F30" s="12">
        <f>IF($K30="S",(IFERROR(IF(FORECAST(F$3,$C30:$E30,$C$3:$E$3)&gt;=0,FORECAST(F$3,$C30:$E30,$C$3:$E$3),$E30*(1+AVERAGE(($D30-$C30)/$C30,($E30-$D30)/$D30))),0)),E30*(1+S30))</f>
        <v>1269.3199999999488</v>
      </c>
      <c r="G30" s="12">
        <f>IF($K30="S",(IFERROR(IF(FORECAST(G$3,$C30:$E30,$C$3:$E$3)&gt;=0,FORECAST(G$3,$C30:$E30,$C$3:$E$3),$E30*(1+AVERAGE(($D30-$C30)/$C30,($E30-$D30)/$D30))),0)),F30*(1+T30))</f>
        <v>1581.3099999999395</v>
      </c>
      <c r="H30" s="12">
        <f>IF($K30="S",(IFERROR(IF(FORECAST(H$3,$C30:$E30,$C$3:$E$3)&gt;=0,FORECAST(H$3,$C30:$E30,$C$3:$E$3),$E30*(1+AVERAGE(($D30-$C30)/$C30,($E30-$D30)/$D30))),0)),G30*(1+U30))</f>
        <v>1893.2999999999302</v>
      </c>
      <c r="I30" s="12">
        <f>IF($K30="S",(IFERROR(IF(FORECAST(I$3,$C30:$E30,$C$3:$E$3)&gt;=0,FORECAST(I$3,$C30:$E30,$C$3:$E$3),$E30*(1+AVERAGE(($D30-$C30)/$C30,($E30-$D30)/$D30))),0)),H30*(1+V30))</f>
        <v>2205.2899999999208</v>
      </c>
      <c r="J30" s="28">
        <f t="shared" si="1"/>
        <v>0.6324069023446961</v>
      </c>
      <c r="K30" s="13" t="s">
        <v>2</v>
      </c>
      <c r="L30" s="14">
        <f t="shared" si="2"/>
        <v>3.6933986327925723</v>
      </c>
      <c r="M30" s="14">
        <f t="shared" si="2"/>
        <v>-0.10869565217391308</v>
      </c>
      <c r="N30" s="14">
        <f t="shared" si="2"/>
        <v>0.54795121951213255</v>
      </c>
      <c r="O30" s="14">
        <f t="shared" si="2"/>
        <v>0.24579302303595885</v>
      </c>
      <c r="P30" s="14">
        <f t="shared" si="2"/>
        <v>0.19729844243064454</v>
      </c>
      <c r="Q30" s="14">
        <f>IFERROR(I30/H30-1,0)</f>
        <v>0.16478635187239332</v>
      </c>
      <c r="R30" s="14"/>
      <c r="S30" s="15">
        <f>IF($K30="M",S$2,N30)</f>
        <v>0.54795121951213255</v>
      </c>
      <c r="T30" s="15">
        <f>IF($K30="M",T$2,O30)</f>
        <v>0.24579302303595885</v>
      </c>
      <c r="U30" s="15">
        <f>IF($K30="M",U$2,P30)</f>
        <v>0.19729844243064454</v>
      </c>
      <c r="V30" s="15">
        <f>IF($K30="M",V$2,Q30)</f>
        <v>0.16478635187239332</v>
      </c>
    </row>
    <row r="31" spans="2:22" x14ac:dyDescent="0.2">
      <c r="B31" s="1" t="s">
        <v>35</v>
      </c>
      <c r="C31" s="12">
        <v>3792.7000000000003</v>
      </c>
      <c r="D31" s="12">
        <v>4536</v>
      </c>
      <c r="E31" s="12">
        <v>6220</v>
      </c>
      <c r="F31" s="12">
        <f>IF($K31="S",(IFERROR(IF(FORECAST(F$3,$C31:$E31,$C$3:$E$3)&gt;=0,FORECAST(F$3,$C31:$E31,$C$3:$E$3),$E31*(1+AVERAGE(($D31-$C31)/$C31,($E31-$D31)/$D31))),0)),E31*(1+S31))</f>
        <v>7276.8666666671634</v>
      </c>
      <c r="G31" s="12">
        <f>IF($K31="S",(IFERROR(IF(FORECAST(G$3,$C31:$E31,$C$3:$E$3)&gt;=0,FORECAST(G$3,$C31:$E31,$C$3:$E$3),$E31*(1+AVERAGE(($D31-$C31)/$C31,($E31-$D31)/$D31))),0)),F31*(1+T31))</f>
        <v>8490.5166666670702</v>
      </c>
      <c r="H31" s="12">
        <f>IF($K31="S",(IFERROR(IF(FORECAST(H$3,$C31:$E31,$C$3:$E$3)&gt;=0,FORECAST(H$3,$C31:$E31,$C$3:$E$3),$E31*(1+AVERAGE(($D31-$C31)/$C31,($E31-$D31)/$D31))),0)),G31*(1+U31))</f>
        <v>9704.1666666669771</v>
      </c>
      <c r="I31" s="12">
        <f>IF($K31="S",(IFERROR(IF(FORECAST(I$3,$C31:$E31,$C$3:$E$3)&gt;=0,FORECAST(I$3,$C31:$E31,$C$3:$E$3),$E31*(1+AVERAGE(($D31-$C31)/$C31,($E31-$D31)/$D31))),0)),H31*(1+V31))</f>
        <v>10917.816666666884</v>
      </c>
      <c r="J31" s="28">
        <f t="shared" si="1"/>
        <v>0.95232200945999479</v>
      </c>
      <c r="K31" s="13" t="s">
        <v>2</v>
      </c>
      <c r="L31" s="14">
        <f t="shared" si="2"/>
        <v>0.19598175442297028</v>
      </c>
      <c r="M31" s="14">
        <f t="shared" si="2"/>
        <v>0.37125220458553798</v>
      </c>
      <c r="N31" s="14">
        <f t="shared" si="2"/>
        <v>0.16991425509118385</v>
      </c>
      <c r="O31" s="14">
        <f t="shared" si="2"/>
        <v>0.16678194827441639</v>
      </c>
      <c r="P31" s="14">
        <f t="shared" si="2"/>
        <v>0.14294183118025994</v>
      </c>
      <c r="Q31" s="14">
        <f>IFERROR(I31/H31-1,0)</f>
        <v>0.12506483469298768</v>
      </c>
      <c r="R31" s="14"/>
      <c r="S31" s="15">
        <f>IF($K31="M",S$2,N31)</f>
        <v>0.16991425509118385</v>
      </c>
      <c r="T31" s="15">
        <f>IF($K31="M",T$2,O31)</f>
        <v>0.16678194827441639</v>
      </c>
      <c r="U31" s="15">
        <f>IF($K31="M",U$2,P31)</f>
        <v>0.14294183118025994</v>
      </c>
      <c r="V31" s="15">
        <f>IF($K31="M",V$2,Q31)</f>
        <v>0.12506483469298768</v>
      </c>
    </row>
    <row r="32" spans="2:22" x14ac:dyDescent="0.2">
      <c r="B32" s="1" t="s">
        <v>36</v>
      </c>
      <c r="C32" s="12">
        <v>0</v>
      </c>
      <c r="D32" s="12">
        <v>0</v>
      </c>
      <c r="E32" s="12">
        <v>500</v>
      </c>
      <c r="F32" s="12">
        <f>IF($K32="S",(IFERROR(IF(FORECAST(F$3,$C32:$E32,$C$3:$E$3)&gt;=0,FORECAST(F$3,$C32:$E32,$C$3:$E$3),$E32*(1+AVERAGE(($D32-$C32)/$C32,($E32-$D32)/$D32))),0)),E32*(1+S32))</f>
        <v>666.66666666668607</v>
      </c>
      <c r="G32" s="12">
        <f>IF($K32="S",(IFERROR(IF(FORECAST(G$3,$C32:$E32,$C$3:$E$3)&gt;=0,FORECAST(G$3,$C32:$E32,$C$3:$E$3),$E32*(1+AVERAGE(($D32-$C32)/$C32,($E32-$D32)/$D32))),0)),F32*(1+T32))</f>
        <v>916.66666666668607</v>
      </c>
      <c r="H32" s="12">
        <f>IF($K32="S",(IFERROR(IF(FORECAST(H$3,$C32:$E32,$C$3:$E$3)&gt;=0,FORECAST(H$3,$C32:$E32,$C$3:$E$3),$E32*(1+AVERAGE(($D32-$C32)/$C32,($E32-$D32)/$D32))),0)),G32*(1+U32))</f>
        <v>1166.6666666666861</v>
      </c>
      <c r="I32" s="12">
        <f>IF($K32="S",(IFERROR(IF(FORECAST(I$3,$C32:$E32,$C$3:$E$3)&gt;=0,FORECAST(I$3,$C32:$E32,$C$3:$E$3),$E32*(1+AVERAGE(($D32-$C32)/$C32,($E32-$D32)/$D32))),0)),H32*(1+V32))</f>
        <v>1416.6666666666861</v>
      </c>
      <c r="J32" s="28">
        <f t="shared" si="1"/>
        <v>0.74999999999999989</v>
      </c>
      <c r="K32" s="13" t="s">
        <v>2</v>
      </c>
      <c r="L32" s="14">
        <f t="shared" si="2"/>
        <v>0</v>
      </c>
      <c r="M32" s="14">
        <f t="shared" si="2"/>
        <v>0</v>
      </c>
      <c r="N32" s="14">
        <f t="shared" si="2"/>
        <v>0.33333333333337212</v>
      </c>
      <c r="O32" s="14">
        <f t="shared" si="2"/>
        <v>0.37499999999998912</v>
      </c>
      <c r="P32" s="14">
        <f t="shared" si="2"/>
        <v>0.27272727272726693</v>
      </c>
      <c r="Q32" s="14">
        <f>IFERROR(I32/H32-1,0)</f>
        <v>0.21428571428571064</v>
      </c>
      <c r="R32" s="14"/>
      <c r="S32" s="15">
        <f>IF($K32="M",S$2,N32)</f>
        <v>0.33333333333337212</v>
      </c>
      <c r="T32" s="15">
        <f>IF($K32="M",T$2,O32)</f>
        <v>0.37499999999998912</v>
      </c>
      <c r="U32" s="15">
        <f>IF($K32="M",U$2,P32)</f>
        <v>0.27272727272726693</v>
      </c>
      <c r="V32" s="15">
        <f>IF($K32="M",V$2,Q32)</f>
        <v>0.21428571428571064</v>
      </c>
    </row>
    <row r="33" spans="2:22" x14ac:dyDescent="0.2">
      <c r="B33" s="1" t="s">
        <v>37</v>
      </c>
      <c r="C33" s="12">
        <v>3100</v>
      </c>
      <c r="D33" s="12">
        <v>0</v>
      </c>
      <c r="E33" s="12">
        <v>0</v>
      </c>
      <c r="F33" s="12">
        <f>IF($K33="S",(IFERROR(IF(FORECAST(F$3,$C33:$E33,$C$3:$E$3)&gt;=0,FORECAST(F$3,$C33:$E33,$C$3:$E$3),$E33*(1+AVERAGE(($D33-$C33)/$C33,($E33-$D33)/$D33))),0)),E33*(1+S33))</f>
        <v>0</v>
      </c>
      <c r="G33" s="12">
        <f>IF($K33="S",(IFERROR(IF(FORECAST(G$3,$C33:$E33,$C$3:$E$3)&gt;=0,FORECAST(G$3,$C33:$E33,$C$3:$E$3),$E33*(1+AVERAGE(($D33-$C33)/$C33,($E33-$D33)/$D33))),0)),F33*(1+T33))</f>
        <v>0</v>
      </c>
      <c r="H33" s="12">
        <f>IF($K33="S",(IFERROR(IF(FORECAST(H$3,$C33:$E33,$C$3:$E$3)&gt;=0,FORECAST(H$3,$C33:$E33,$C$3:$E$3),$E33*(1+AVERAGE(($D33-$C33)/$C33,($E33-$D33)/$D33))),0)),G33*(1+U33))</f>
        <v>0</v>
      </c>
      <c r="I33" s="12">
        <f>IF($K33="S",(IFERROR(IF(FORECAST(I$3,$C33:$E33,$C$3:$E$3)&gt;=0,FORECAST(I$3,$C33:$E33,$C$3:$E$3),$E33*(1+AVERAGE(($D33-$C33)/$C33,($E33-$D33)/$D33))),0)),H33*(1+V33))</f>
        <v>0</v>
      </c>
      <c r="J33" s="28">
        <f t="shared" si="1"/>
        <v>0.75</v>
      </c>
      <c r="K33" s="13" t="s">
        <v>2</v>
      </c>
      <c r="L33" s="14">
        <f t="shared" si="2"/>
        <v>-1</v>
      </c>
      <c r="M33" s="14">
        <f t="shared" si="2"/>
        <v>0</v>
      </c>
      <c r="N33" s="14">
        <f t="shared" si="2"/>
        <v>0</v>
      </c>
      <c r="O33" s="14">
        <f t="shared" si="2"/>
        <v>0</v>
      </c>
      <c r="P33" s="14">
        <f t="shared" si="2"/>
        <v>0</v>
      </c>
      <c r="Q33" s="14">
        <f>IFERROR(I33/H33-1,0)</f>
        <v>0</v>
      </c>
      <c r="R33" s="14"/>
      <c r="S33" s="15">
        <f>IF($K33="M",S$2,N33)</f>
        <v>0</v>
      </c>
      <c r="T33" s="15">
        <f>IF($K33="M",T$2,O33)</f>
        <v>0</v>
      </c>
      <c r="U33" s="15">
        <f>IF($K33="M",U$2,P33)</f>
        <v>0</v>
      </c>
      <c r="V33" s="15">
        <f>IF($K33="M",V$2,Q33)</f>
        <v>0</v>
      </c>
    </row>
    <row r="34" spans="2:22" x14ac:dyDescent="0.2">
      <c r="B34" s="1" t="s">
        <v>38</v>
      </c>
      <c r="C34" s="12">
        <v>160</v>
      </c>
      <c r="D34" s="12">
        <v>0</v>
      </c>
      <c r="E34" s="12">
        <v>0</v>
      </c>
      <c r="F34" s="12">
        <f>IF($K34="S",(IFERROR(IF(FORECAST(F$3,$C34:$E34,$C$3:$E$3)&gt;=0,FORECAST(F$3,$C34:$E34,$C$3:$E$3),$E34*(1+AVERAGE(($D34-$C34)/$C34,($E34-$D34)/$D34))),0)),E34*(1+S34))</f>
        <v>0</v>
      </c>
      <c r="G34" s="12">
        <f>IF($K34="S",(IFERROR(IF(FORECAST(G$3,$C34:$E34,$C$3:$E$3)&gt;=0,FORECAST(G$3,$C34:$E34,$C$3:$E$3),$E34*(1+AVERAGE(($D34-$C34)/$C34,($E34-$D34)/$D34))),0)),F34*(1+T34))</f>
        <v>0</v>
      </c>
      <c r="H34" s="12">
        <f>IF($K34="S",(IFERROR(IF(FORECAST(H$3,$C34:$E34,$C$3:$E$3)&gt;=0,FORECAST(H$3,$C34:$E34,$C$3:$E$3),$E34*(1+AVERAGE(($D34-$C34)/$C34,($E34-$D34)/$D34))),0)),G34*(1+U34))</f>
        <v>0</v>
      </c>
      <c r="I34" s="12">
        <f>IF($K34="S",(IFERROR(IF(FORECAST(I$3,$C34:$E34,$C$3:$E$3)&gt;=0,FORECAST(I$3,$C34:$E34,$C$3:$E$3),$E34*(1+AVERAGE(($D34-$C34)/$C34,($E34-$D34)/$D34))),0)),H34*(1+V34))</f>
        <v>0</v>
      </c>
      <c r="J34" s="28">
        <f t="shared" si="1"/>
        <v>0.74999999999999989</v>
      </c>
      <c r="K34" s="13" t="s">
        <v>2</v>
      </c>
      <c r="L34" s="14">
        <f t="shared" si="2"/>
        <v>-1</v>
      </c>
      <c r="M34" s="14">
        <f t="shared" si="2"/>
        <v>0</v>
      </c>
      <c r="N34" s="14">
        <f t="shared" si="2"/>
        <v>0</v>
      </c>
      <c r="O34" s="14">
        <f t="shared" si="2"/>
        <v>0</v>
      </c>
      <c r="P34" s="14">
        <f t="shared" si="2"/>
        <v>0</v>
      </c>
      <c r="Q34" s="14">
        <f>IFERROR(I34/H34-1,0)</f>
        <v>0</v>
      </c>
      <c r="R34" s="14"/>
      <c r="S34" s="15">
        <f>IF($K34="M",S$2,N34)</f>
        <v>0</v>
      </c>
      <c r="T34" s="15">
        <f>IF($K34="M",T$2,O34)</f>
        <v>0</v>
      </c>
      <c r="U34" s="15">
        <f>IF($K34="M",U$2,P34)</f>
        <v>0</v>
      </c>
      <c r="V34" s="15">
        <f>IF($K34="M",V$2,Q34)</f>
        <v>0</v>
      </c>
    </row>
    <row r="35" spans="2:22" x14ac:dyDescent="0.2">
      <c r="B35" s="1" t="s">
        <v>39</v>
      </c>
      <c r="C35" s="12">
        <v>0</v>
      </c>
      <c r="D35" s="12">
        <v>2580</v>
      </c>
      <c r="E35" s="12">
        <v>1000</v>
      </c>
      <c r="F35" s="12">
        <f>IF($K35="S",(IFERROR(IF(FORECAST(F$3,$C35:$E35,$C$3:$E$3)&gt;=0,FORECAST(F$3,$C35:$E35,$C$3:$E$3),$E35*(1+AVERAGE(($D35-$C35)/$C35,($E35-$D35)/$D35))),0)),E35*(1+S35))</f>
        <v>1030</v>
      </c>
      <c r="G35" s="12">
        <f>IF($K35="S",(IFERROR(IF(FORECAST(G$3,$C35:$E35,$C$3:$E$3)&gt;=0,FORECAST(G$3,$C35:$E35,$C$3:$E$3),$E35*(1+AVERAGE(($D35-$C35)/$C35,($E35-$D35)/$D35))),0)),F35*(1+T35))</f>
        <v>1060.9000000000001</v>
      </c>
      <c r="H35" s="12">
        <f>IF($K35="S",(IFERROR(IF(FORECAST(H$3,$C35:$E35,$C$3:$E$3)&gt;=0,FORECAST(H$3,$C35:$E35,$C$3:$E$3),$E35*(1+AVERAGE(($D35-$C35)/$C35,($E35-$D35)/$D35))),0)),G35*(1+U35))</f>
        <v>1092.7270000000001</v>
      </c>
      <c r="I35" s="12">
        <f>IF($K35="S",(IFERROR(IF(FORECAST(I$3,$C35:$E35,$C$3:$E$3)&gt;=0,FORECAST(I$3,$C35:$E35,$C$3:$E$3),$E35*(1+AVERAGE(($D35-$C35)/$C35,($E35-$D35)/$D35))),0)),H35*(1+V35))</f>
        <v>1125.50881</v>
      </c>
      <c r="J35" s="28">
        <f>INDEX(LINEST($C35:$E35, $C$3:$E$3, TRUE, TRUE), 3)</f>
        <v>0.14774249468127032</v>
      </c>
      <c r="K35" s="13" t="s">
        <v>3</v>
      </c>
      <c r="L35" s="14">
        <f t="shared" si="2"/>
        <v>0</v>
      </c>
      <c r="M35" s="14">
        <f t="shared" si="2"/>
        <v>-0.61240310077519378</v>
      </c>
      <c r="N35" s="14">
        <f t="shared" si="2"/>
        <v>3.0000000000000027E-2</v>
      </c>
      <c r="O35" s="14">
        <f t="shared" si="2"/>
        <v>3.0000000000000027E-2</v>
      </c>
      <c r="P35" s="14">
        <f t="shared" si="2"/>
        <v>3.0000000000000027E-2</v>
      </c>
      <c r="Q35" s="14">
        <f>IFERROR(I35/H35-1,0)</f>
        <v>3.0000000000000027E-2</v>
      </c>
      <c r="R35" s="14"/>
      <c r="S35" s="15">
        <f>IF($K35="M",S$2,N35)</f>
        <v>0.03</v>
      </c>
      <c r="T35" s="15">
        <f>IF($K35="M",T$2,O35)</f>
        <v>0.03</v>
      </c>
      <c r="U35" s="15">
        <f>IF($K35="M",U$2,P35)</f>
        <v>0.03</v>
      </c>
      <c r="V35" s="15">
        <f>IF($K35="M",V$2,Q35)</f>
        <v>0.03</v>
      </c>
    </row>
    <row r="36" spans="2:22" x14ac:dyDescent="0.2">
      <c r="B36" s="1" t="s">
        <v>40</v>
      </c>
      <c r="C36" s="12">
        <v>0</v>
      </c>
      <c r="D36" s="12">
        <v>0</v>
      </c>
      <c r="E36" s="12">
        <v>2620</v>
      </c>
      <c r="F36" s="12">
        <f>IF($K36="S",(IFERROR(IF(FORECAST(F$3,$C36:$E36,$C$3:$E$3)&gt;=0,FORECAST(F$3,$C36:$E36,$C$3:$E$3),$E36*(1+AVERAGE(($D36-$C36)/$C36,($E36-$D36)/$D36))),0)),E36*(1+S36))</f>
        <v>3493.3333333334886</v>
      </c>
      <c r="G36" s="12">
        <f>IF($K36="S",(IFERROR(IF(FORECAST(G$3,$C36:$E36,$C$3:$E$3)&gt;=0,FORECAST(G$3,$C36:$E36,$C$3:$E$3),$E36*(1+AVERAGE(($D36-$C36)/$C36,($E36-$D36)/$D36))),0)),F36*(1+T36))</f>
        <v>4803.3333333334886</v>
      </c>
      <c r="H36" s="12">
        <f>IF($K36="S",(IFERROR(IF(FORECAST(H$3,$C36:$E36,$C$3:$E$3)&gt;=0,FORECAST(H$3,$C36:$E36,$C$3:$E$3),$E36*(1+AVERAGE(($D36-$C36)/$C36,($E36-$D36)/$D36))),0)),G36*(1+U36))</f>
        <v>6113.3333333334886</v>
      </c>
      <c r="I36" s="12">
        <f>IF($K36="S",(IFERROR(IF(FORECAST(I$3,$C36:$E36,$C$3:$E$3)&gt;=0,FORECAST(I$3,$C36:$E36,$C$3:$E$3),$E36*(1+AVERAGE(($D36-$C36)/$C36,($E36-$D36)/$D36))),0)),H36*(1+V36))</f>
        <v>7423.3333333334886</v>
      </c>
      <c r="J36" s="28">
        <f t="shared" si="1"/>
        <v>0.74999999999999989</v>
      </c>
      <c r="K36" s="13" t="s">
        <v>2</v>
      </c>
      <c r="L36" s="14">
        <f t="shared" si="2"/>
        <v>0</v>
      </c>
      <c r="M36" s="14">
        <f t="shared" si="2"/>
        <v>0</v>
      </c>
      <c r="N36" s="14">
        <f t="shared" si="2"/>
        <v>0.33333333333339255</v>
      </c>
      <c r="O36" s="14">
        <f t="shared" si="2"/>
        <v>0.37499999999998335</v>
      </c>
      <c r="P36" s="14">
        <f t="shared" si="2"/>
        <v>0.27272727272726383</v>
      </c>
      <c r="Q36" s="14">
        <f>IFERROR(I36/H36-1,0)</f>
        <v>0.21428571428570886</v>
      </c>
      <c r="R36" s="14"/>
      <c r="S36" s="15">
        <f>IF($K36="M",S$2,N36)</f>
        <v>0.33333333333339255</v>
      </c>
      <c r="T36" s="15">
        <f>IF($K36="M",T$2,O36)</f>
        <v>0.37499999999998335</v>
      </c>
      <c r="U36" s="15">
        <f>IF($K36="M",U$2,P36)</f>
        <v>0.27272727272726383</v>
      </c>
      <c r="V36" s="15">
        <f>IF($K36="M",V$2,Q36)</f>
        <v>0.21428571428570886</v>
      </c>
    </row>
    <row r="37" spans="2:22" x14ac:dyDescent="0.2">
      <c r="B37" s="1" t="s">
        <v>41</v>
      </c>
      <c r="C37" s="12">
        <v>0</v>
      </c>
      <c r="D37" s="12">
        <v>0</v>
      </c>
      <c r="E37" s="12">
        <v>500</v>
      </c>
      <c r="F37" s="12">
        <f>IF($K37="S",(IFERROR(IF(FORECAST(F$3,$C37:$E37,$C$3:$E$3)&gt;=0,FORECAST(F$3,$C37:$E37,$C$3:$E$3),$E37*(1+AVERAGE(($D37-$C37)/$C37,($E37-$D37)/$D37))),0)),E37*(1+S37))</f>
        <v>666.66666666668607</v>
      </c>
      <c r="G37" s="12">
        <f>IF($K37="S",(IFERROR(IF(FORECAST(G$3,$C37:$E37,$C$3:$E$3)&gt;=0,FORECAST(G$3,$C37:$E37,$C$3:$E$3),$E37*(1+AVERAGE(($D37-$C37)/$C37,($E37-$D37)/$D37))),0)),F37*(1+T37))</f>
        <v>916.66666666668607</v>
      </c>
      <c r="H37" s="12">
        <f>IF($K37="S",(IFERROR(IF(FORECAST(H$3,$C37:$E37,$C$3:$E$3)&gt;=0,FORECAST(H$3,$C37:$E37,$C$3:$E$3),$E37*(1+AVERAGE(($D37-$C37)/$C37,($E37-$D37)/$D37))),0)),G37*(1+U37))</f>
        <v>1166.6666666666861</v>
      </c>
      <c r="I37" s="12">
        <f>IF($K37="S",(IFERROR(IF(FORECAST(I$3,$C37:$E37,$C$3:$E$3)&gt;=0,FORECAST(I$3,$C37:$E37,$C$3:$E$3),$E37*(1+AVERAGE(($D37-$C37)/$C37,($E37-$D37)/$D37))),0)),H37*(1+V37))</f>
        <v>1416.6666666666861</v>
      </c>
      <c r="J37" s="28">
        <f t="shared" si="1"/>
        <v>0.74999999999999989</v>
      </c>
      <c r="K37" s="13" t="s">
        <v>2</v>
      </c>
      <c r="L37" s="14">
        <f t="shared" si="2"/>
        <v>0</v>
      </c>
      <c r="M37" s="14">
        <f t="shared" si="2"/>
        <v>0</v>
      </c>
      <c r="N37" s="14">
        <f t="shared" si="2"/>
        <v>0.33333333333337212</v>
      </c>
      <c r="O37" s="14">
        <f t="shared" si="2"/>
        <v>0.37499999999998912</v>
      </c>
      <c r="P37" s="14">
        <f t="shared" si="2"/>
        <v>0.27272727272726693</v>
      </c>
      <c r="Q37" s="14">
        <f>IFERROR(I37/H37-1,0)</f>
        <v>0.21428571428571064</v>
      </c>
      <c r="R37" s="14"/>
      <c r="S37" s="15">
        <f>IF($K37="M",S$2,N37)</f>
        <v>0.33333333333337212</v>
      </c>
      <c r="T37" s="15">
        <f>IF($K37="M",T$2,O37)</f>
        <v>0.37499999999998912</v>
      </c>
      <c r="U37" s="15">
        <f>IF($K37="M",U$2,P37)</f>
        <v>0.27272727272726693</v>
      </c>
      <c r="V37" s="15">
        <f>IF($K37="M",V$2,Q37)</f>
        <v>0.21428571428571064</v>
      </c>
    </row>
    <row r="38" spans="2:22" x14ac:dyDescent="0.2">
      <c r="B38" s="1" t="s">
        <v>42</v>
      </c>
      <c r="C38" s="12">
        <v>4655</v>
      </c>
      <c r="D38" s="12">
        <v>3728</v>
      </c>
      <c r="E38" s="12">
        <v>10186</v>
      </c>
      <c r="F38" s="12">
        <f>IF($K38="S",(IFERROR(IF(FORECAST(F$3,$C38:$E38,$C$3:$E$3)&gt;=0,FORECAST(F$3,$C38:$E38,$C$3:$E$3),$E38*(1+AVERAGE(($D38-$C38)/$C38,($E38-$D38)/$D38))),0)),E38*(1+S38))</f>
        <v>11720.666666666977</v>
      </c>
      <c r="G38" s="12">
        <f>IF($K38="S",(IFERROR(IF(FORECAST(G$3,$C38:$E38,$C$3:$E$3)&gt;=0,FORECAST(G$3,$C38:$E38,$C$3:$E$3),$E38*(1+AVERAGE(($D38-$C38)/$C38,($E38-$D38)/$D38))),0)),F38*(1+T38))</f>
        <v>14486.166666666977</v>
      </c>
      <c r="H38" s="12">
        <f>IF($K38="S",(IFERROR(IF(FORECAST(H$3,$C38:$E38,$C$3:$E$3)&gt;=0,FORECAST(H$3,$C38:$E38,$C$3:$E$3),$E38*(1+AVERAGE(($D38-$C38)/$C38,($E38-$D38)/$D38))),0)),G38*(1+U38))</f>
        <v>17251.666666666977</v>
      </c>
      <c r="I38" s="12">
        <f>IF($K38="S",(IFERROR(IF(FORECAST(I$3,$C38:$E38,$C$3:$E$3)&gt;=0,FORECAST(I$3,$C38:$E38,$C$3:$E$3),$E38*(1+AVERAGE(($D38-$C38)/$C38,($E38-$D38)/$D38))),0)),H38*(1+V38))</f>
        <v>20017.166666666977</v>
      </c>
      <c r="J38" s="28">
        <f t="shared" si="1"/>
        <v>0.62725245196450907</v>
      </c>
      <c r="K38" s="13" t="s">
        <v>2</v>
      </c>
      <c r="L38" s="14">
        <f t="shared" si="2"/>
        <v>-0.19914070891514501</v>
      </c>
      <c r="M38" s="14">
        <f t="shared" si="2"/>
        <v>1.732296137339056</v>
      </c>
      <c r="N38" s="14">
        <f t="shared" si="2"/>
        <v>0.15066431049155482</v>
      </c>
      <c r="O38" s="14">
        <f t="shared" si="2"/>
        <v>0.23595074227859003</v>
      </c>
      <c r="P38" s="14">
        <f t="shared" si="2"/>
        <v>0.19090626689830126</v>
      </c>
      <c r="Q38" s="14">
        <f>IFERROR(I38/H38-1,0)</f>
        <v>0.160303352333105</v>
      </c>
      <c r="R38" s="14"/>
      <c r="S38" s="15">
        <f>IF($K38="M",S$2,N38)</f>
        <v>0.15066431049155482</v>
      </c>
      <c r="T38" s="15">
        <f>IF($K38="M",T$2,O38)</f>
        <v>0.23595074227859003</v>
      </c>
      <c r="U38" s="15">
        <f>IF($K38="M",U$2,P38)</f>
        <v>0.19090626689830126</v>
      </c>
      <c r="V38" s="15">
        <f>IF($K38="M",V$2,Q38)</f>
        <v>0.160303352333105</v>
      </c>
    </row>
    <row r="39" spans="2:22" x14ac:dyDescent="0.2">
      <c r="B39" s="1" t="s">
        <v>43</v>
      </c>
      <c r="C39" s="12">
        <v>240</v>
      </c>
      <c r="D39" s="12">
        <v>0</v>
      </c>
      <c r="E39" s="12">
        <v>0</v>
      </c>
      <c r="F39" s="12">
        <f>IF($K39="S",(IFERROR(IF(FORECAST(F$3,$C39:$E39,$C$3:$E$3)&gt;=0,FORECAST(F$3,$C39:$E39,$C$3:$E$3),$E39*(1+AVERAGE(($D39-$C39)/$C39,($E39-$D39)/$D39))),0)),E39*(1+S39))</f>
        <v>0</v>
      </c>
      <c r="G39" s="12">
        <f>IF($K39="S",(IFERROR(IF(FORECAST(G$3,$C39:$E39,$C$3:$E$3)&gt;=0,FORECAST(G$3,$C39:$E39,$C$3:$E$3),$E39*(1+AVERAGE(($D39-$C39)/$C39,($E39-$D39)/$D39))),0)),F39*(1+T39))</f>
        <v>0</v>
      </c>
      <c r="H39" s="12">
        <f>IF($K39="S",(IFERROR(IF(FORECAST(H$3,$C39:$E39,$C$3:$E$3)&gt;=0,FORECAST(H$3,$C39:$E39,$C$3:$E$3),$E39*(1+AVERAGE(($D39-$C39)/$C39,($E39-$D39)/$D39))),0)),G39*(1+U39))</f>
        <v>0</v>
      </c>
      <c r="I39" s="12">
        <f>IF($K39="S",(IFERROR(IF(FORECAST(I$3,$C39:$E39,$C$3:$E$3)&gt;=0,FORECAST(I$3,$C39:$E39,$C$3:$E$3),$E39*(1+AVERAGE(($D39-$C39)/$C39,($E39-$D39)/$D39))),0)),H39*(1+V39))</f>
        <v>0</v>
      </c>
      <c r="J39" s="28">
        <f t="shared" si="1"/>
        <v>0.75000000000000022</v>
      </c>
      <c r="K39" s="13" t="s">
        <v>2</v>
      </c>
      <c r="L39" s="14">
        <f t="shared" si="2"/>
        <v>-1</v>
      </c>
      <c r="M39" s="14">
        <f t="shared" si="2"/>
        <v>0</v>
      </c>
      <c r="N39" s="14">
        <f t="shared" si="2"/>
        <v>0</v>
      </c>
      <c r="O39" s="14">
        <f t="shared" si="2"/>
        <v>0</v>
      </c>
      <c r="P39" s="14">
        <f t="shared" si="2"/>
        <v>0</v>
      </c>
      <c r="Q39" s="14">
        <f>IFERROR(I39/H39-1,0)</f>
        <v>0</v>
      </c>
      <c r="R39" s="14"/>
      <c r="S39" s="15">
        <f>IF($K39="M",S$2,N39)</f>
        <v>0</v>
      </c>
      <c r="T39" s="15">
        <f>IF($K39="M",T$2,O39)</f>
        <v>0</v>
      </c>
      <c r="U39" s="15">
        <f>IF($K39="M",U$2,P39)</f>
        <v>0</v>
      </c>
      <c r="V39" s="15">
        <f>IF($K39="M",V$2,Q39)</f>
        <v>0</v>
      </c>
    </row>
    <row r="40" spans="2:22" x14ac:dyDescent="0.2">
      <c r="B40" s="1" t="s">
        <v>44</v>
      </c>
      <c r="C40" s="12">
        <v>4560</v>
      </c>
      <c r="D40" s="12">
        <v>11750</v>
      </c>
      <c r="E40" s="12">
        <v>9840</v>
      </c>
      <c r="F40" s="12">
        <f>IF($K40="S",(IFERROR(IF(FORECAST(F$3,$C40:$E40,$C$3:$E$3)&gt;=0,FORECAST(F$3,$C40:$E40,$C$3:$E$3),$E40*(1+AVERAGE(($D40-$C40)/$C40,($E40-$D40)/$D40))),0)),E40*(1+S40))</f>
        <v>10135.200000000001</v>
      </c>
      <c r="G40" s="12">
        <f>IF($K40="S",(IFERROR(IF(FORECAST(G$3,$C40:$E40,$C$3:$E$3)&gt;=0,FORECAST(G$3,$C40:$E40,$C$3:$E$3),$E40*(1+AVERAGE(($D40-$C40)/$C40,($E40-$D40)/$D40))),0)),F40*(1+T40))</f>
        <v>10439.256000000001</v>
      </c>
      <c r="H40" s="12">
        <f>IF($K40="S",(IFERROR(IF(FORECAST(H$3,$C40:$E40,$C$3:$E$3)&gt;=0,FORECAST(H$3,$C40:$E40,$C$3:$E$3),$E40*(1+AVERAGE(($D40-$C40)/$C40,($E40-$D40)/$D40))),0)),G40*(1+U40))</f>
        <v>10752.433680000002</v>
      </c>
      <c r="I40" s="12">
        <f>IF($K40="S",(IFERROR(IF(FORECAST(I$3,$C40:$E40,$C$3:$E$3)&gt;=0,FORECAST(I$3,$C40:$E40,$C$3:$E$3),$E40*(1+AVERAGE(($D40-$C40)/$C40,($E40-$D40)/$D40))),0)),H40*(1+V40))</f>
        <v>11075.006690400001</v>
      </c>
      <c r="J40" s="28">
        <f t="shared" si="1"/>
        <v>0.50247889395428669</v>
      </c>
      <c r="K40" s="13" t="s">
        <v>3</v>
      </c>
      <c r="L40" s="14">
        <f t="shared" si="2"/>
        <v>1.5767543859649122</v>
      </c>
      <c r="M40" s="14">
        <f t="shared" si="2"/>
        <v>-0.16255319148936165</v>
      </c>
      <c r="N40" s="14">
        <f t="shared" si="2"/>
        <v>3.0000000000000027E-2</v>
      </c>
      <c r="O40" s="14">
        <f t="shared" si="2"/>
        <v>3.0000000000000027E-2</v>
      </c>
      <c r="P40" s="14">
        <f t="shared" si="2"/>
        <v>3.0000000000000027E-2</v>
      </c>
      <c r="Q40" s="14">
        <f>IFERROR(I40/H40-1,0)</f>
        <v>3.0000000000000027E-2</v>
      </c>
      <c r="R40" s="14"/>
      <c r="S40" s="15">
        <f>IF($K40="M",S$2,N40)</f>
        <v>0.03</v>
      </c>
      <c r="T40" s="15">
        <f>IF($K40="M",T$2,O40)</f>
        <v>0.03</v>
      </c>
      <c r="U40" s="15">
        <f>IF($K40="M",U$2,P40)</f>
        <v>0.03</v>
      </c>
      <c r="V40" s="15">
        <f>IF($K40="M",V$2,Q40)</f>
        <v>0.03</v>
      </c>
    </row>
    <row r="41" spans="2:22" x14ac:dyDescent="0.2">
      <c r="B41" s="1" t="s">
        <v>45</v>
      </c>
      <c r="C41" s="12">
        <v>0</v>
      </c>
      <c r="D41" s="12">
        <v>360</v>
      </c>
      <c r="E41" s="12">
        <v>1560</v>
      </c>
      <c r="F41" s="12">
        <f>IF($K41="S",(IFERROR(IF(FORECAST(F$3,$C41:$E41,$C$3:$E$3)&gt;=0,FORECAST(F$3,$C41:$E41,$C$3:$E$3),$E41*(1+AVERAGE(($D41-$C41)/$C41,($E41-$D41)/$D41))),0)),E41*(1+S41))</f>
        <v>2200</v>
      </c>
      <c r="G41" s="12">
        <f>IF($K41="S",(IFERROR(IF(FORECAST(G$3,$C41:$E41,$C$3:$E$3)&gt;=0,FORECAST(G$3,$C41:$E41,$C$3:$E$3),$E41*(1+AVERAGE(($D41-$C41)/$C41,($E41-$D41)/$D41))),0)),F41*(1+T41))</f>
        <v>2980</v>
      </c>
      <c r="H41" s="12">
        <f>IF($K41="S",(IFERROR(IF(FORECAST(H$3,$C41:$E41,$C$3:$E$3)&gt;=0,FORECAST(H$3,$C41:$E41,$C$3:$E$3),$E41*(1+AVERAGE(($D41-$C41)/$C41,($E41-$D41)/$D41))),0)),G41*(1+U41))</f>
        <v>3760</v>
      </c>
      <c r="I41" s="12">
        <f>IF($K41="S",(IFERROR(IF(FORECAST(I$3,$C41:$E41,$C$3:$E$3)&gt;=0,FORECAST(I$3,$C41:$E41,$C$3:$E$3),$E41*(1+AVERAGE(($D41-$C41)/$C41,($E41-$D41)/$D41))),0)),H41*(1+V41))</f>
        <v>4540</v>
      </c>
      <c r="J41" s="28">
        <f t="shared" si="1"/>
        <v>0.91187050359712229</v>
      </c>
      <c r="K41" s="13" t="s">
        <v>2</v>
      </c>
      <c r="L41" s="14">
        <f t="shared" si="2"/>
        <v>0</v>
      </c>
      <c r="M41" s="14">
        <f t="shared" si="2"/>
        <v>3.333333333333333</v>
      </c>
      <c r="N41" s="14">
        <f t="shared" si="2"/>
        <v>0.41025641025641035</v>
      </c>
      <c r="O41" s="14">
        <f t="shared" si="2"/>
        <v>0.3545454545454545</v>
      </c>
      <c r="P41" s="14">
        <f t="shared" si="2"/>
        <v>0.26174496644295298</v>
      </c>
      <c r="Q41" s="14">
        <f>IFERROR(I41/H41-1,0)</f>
        <v>0.20744680851063824</v>
      </c>
      <c r="R41" s="14"/>
      <c r="S41" s="15">
        <f>IF($K41="M",S$2,N41)</f>
        <v>0.41025641025641035</v>
      </c>
      <c r="T41" s="15">
        <f>IF($K41="M",T$2,O41)</f>
        <v>0.3545454545454545</v>
      </c>
      <c r="U41" s="15">
        <f>IF($K41="M",U$2,P41)</f>
        <v>0.26174496644295298</v>
      </c>
      <c r="V41" s="15">
        <f>IF($K41="M",V$2,Q41)</f>
        <v>0.20744680851063824</v>
      </c>
    </row>
    <row r="42" spans="2:22" x14ac:dyDescent="0.2">
      <c r="B42" s="1" t="s">
        <v>46</v>
      </c>
      <c r="C42" s="12">
        <v>0</v>
      </c>
      <c r="D42" s="12">
        <v>0</v>
      </c>
      <c r="E42" s="12">
        <v>12</v>
      </c>
      <c r="F42" s="12">
        <f>IF($K42="S",(IFERROR(IF(FORECAST(F$3,$C42:$E42,$C$3:$E$3)&gt;=0,FORECAST(F$3,$C42:$E42,$C$3:$E$3),$E42*(1+AVERAGE(($D42-$C42)/$C42,($E42-$D42)/$D42))),0)),E42*(1+S42))</f>
        <v>16</v>
      </c>
      <c r="G42" s="12">
        <f>IF($K42="S",(IFERROR(IF(FORECAST(G$3,$C42:$E42,$C$3:$E$3)&gt;=0,FORECAST(G$3,$C42:$E42,$C$3:$E$3),$E42*(1+AVERAGE(($D42-$C42)/$C42,($E42-$D42)/$D42))),0)),F42*(1+T42))</f>
        <v>22</v>
      </c>
      <c r="H42" s="12">
        <f>IF($K42="S",(IFERROR(IF(FORECAST(H$3,$C42:$E42,$C$3:$E$3)&gt;=0,FORECAST(H$3,$C42:$E42,$C$3:$E$3),$E42*(1+AVERAGE(($D42-$C42)/$C42,($E42-$D42)/$D42))),0)),G42*(1+U42))</f>
        <v>28</v>
      </c>
      <c r="I42" s="12">
        <f>IF($K42="S",(IFERROR(IF(FORECAST(I$3,$C42:$E42,$C$3:$E$3)&gt;=0,FORECAST(I$3,$C42:$E42,$C$3:$E$3),$E42*(1+AVERAGE(($D42-$C42)/$C42,($E42-$D42)/$D42))),0)),H42*(1+V42))</f>
        <v>34</v>
      </c>
      <c r="J42" s="28">
        <f>INDEX(LINEST($C42:$E42, $C$3:$E$3, TRUE, TRUE), 3)</f>
        <v>0.75</v>
      </c>
      <c r="K42" s="13" t="s">
        <v>2</v>
      </c>
      <c r="L42" s="14">
        <f t="shared" si="2"/>
        <v>0</v>
      </c>
      <c r="M42" s="14">
        <f t="shared" si="2"/>
        <v>0</v>
      </c>
      <c r="N42" s="14">
        <f t="shared" si="2"/>
        <v>0.33333333333333326</v>
      </c>
      <c r="O42" s="14">
        <f t="shared" si="2"/>
        <v>0.375</v>
      </c>
      <c r="P42" s="14">
        <f t="shared" si="2"/>
        <v>0.27272727272727271</v>
      </c>
      <c r="Q42" s="14">
        <f>IFERROR(I42/H42-1,0)</f>
        <v>0.21428571428571419</v>
      </c>
      <c r="R42" s="14"/>
      <c r="S42" s="15">
        <f>IF($K42="M",S$2,N42)</f>
        <v>0.33333333333333326</v>
      </c>
      <c r="T42" s="15">
        <f>IF($K42="M",T$2,O42)</f>
        <v>0.375</v>
      </c>
      <c r="U42" s="15">
        <f>IF($K42="M",U$2,P42)</f>
        <v>0.27272727272727271</v>
      </c>
      <c r="V42" s="15">
        <f>IF($K42="M",V$2,Q42)</f>
        <v>0.21428571428571419</v>
      </c>
    </row>
    <row r="43" spans="2:22" x14ac:dyDescent="0.2">
      <c r="B43" s="1" t="s">
        <v>47</v>
      </c>
      <c r="C43" s="12">
        <v>1320</v>
      </c>
      <c r="D43" s="12">
        <v>1740</v>
      </c>
      <c r="E43" s="12">
        <v>1920</v>
      </c>
      <c r="F43" s="12">
        <f>IF($K43="S",(IFERROR(IF(FORECAST(F$3,$C43:$E43,$C$3:$E$3)&gt;=0,FORECAST(F$3,$C43:$E43,$C$3:$E$3),$E43*(1+AVERAGE(($D43-$C43)/$C43,($E43-$D43)/$D43))),0)),E43*(1+S43))</f>
        <v>2260</v>
      </c>
      <c r="G43" s="12">
        <f>IF($K43="S",(IFERROR(IF(FORECAST(G$3,$C43:$E43,$C$3:$E$3)&gt;=0,FORECAST(G$3,$C43:$E43,$C$3:$E$3),$E43*(1+AVERAGE(($D43-$C43)/$C43,($E43-$D43)/$D43))),0)),F43*(1+T43))</f>
        <v>2560</v>
      </c>
      <c r="H43" s="12">
        <f>IF($K43="S",(IFERROR(IF(FORECAST(H$3,$C43:$E43,$C$3:$E$3)&gt;=0,FORECAST(H$3,$C43:$E43,$C$3:$E$3),$E43*(1+AVERAGE(($D43-$C43)/$C43,($E43-$D43)/$D43))),0)),G43*(1+U43))</f>
        <v>2860</v>
      </c>
      <c r="I43" s="12">
        <f>IF($K43="S",(IFERROR(IF(FORECAST(I$3,$C43:$E43,$C$3:$E$3)&gt;=0,FORECAST(I$3,$C43:$E43,$C$3:$E$3),$E43*(1+AVERAGE(($D43-$C43)/$C43,($E43-$D43)/$D43))),0)),H43*(1+V43))</f>
        <v>3160</v>
      </c>
      <c r="J43" s="28">
        <f t="shared" si="1"/>
        <v>0.94936708860759489</v>
      </c>
      <c r="K43" s="13" t="s">
        <v>2</v>
      </c>
      <c r="L43" s="14">
        <f t="shared" si="2"/>
        <v>0.31818181818181812</v>
      </c>
      <c r="M43" s="14">
        <f t="shared" si="2"/>
        <v>0.10344827586206895</v>
      </c>
      <c r="N43" s="14">
        <f t="shared" si="2"/>
        <v>0.17708333333333326</v>
      </c>
      <c r="O43" s="14">
        <f t="shared" si="2"/>
        <v>0.13274336283185839</v>
      </c>
      <c r="P43" s="14">
        <f t="shared" si="2"/>
        <v>0.1171875</v>
      </c>
      <c r="Q43" s="14">
        <f>IFERROR(I43/H43-1,0)</f>
        <v>0.10489510489510478</v>
      </c>
      <c r="R43" s="14"/>
      <c r="S43" s="15">
        <f>IF($K43="M",S$2,N43)</f>
        <v>0.17708333333333326</v>
      </c>
      <c r="T43" s="15">
        <f>IF($K43="M",T$2,O43)</f>
        <v>0.13274336283185839</v>
      </c>
      <c r="U43" s="15">
        <f>IF($K43="M",U$2,P43)</f>
        <v>0.1171875</v>
      </c>
      <c r="V43" s="15">
        <f>IF($K43="M",V$2,Q43)</f>
        <v>0.10489510489510478</v>
      </c>
    </row>
    <row r="44" spans="2:22" x14ac:dyDescent="0.2">
      <c r="B44" s="1" t="s">
        <v>48</v>
      </c>
      <c r="C44" s="12">
        <v>1760</v>
      </c>
      <c r="D44" s="12">
        <v>1050</v>
      </c>
      <c r="E44" s="12">
        <v>1080</v>
      </c>
      <c r="F44" s="12">
        <f>IF($K44="S",(IFERROR(IF(FORECAST(F$3,$C44:$E44,$C$3:$E$3)&gt;=0,FORECAST(F$3,$C44:$E44,$C$3:$E$3),$E44*(1+AVERAGE(($D44-$C44)/$C44,($E44-$D44)/$D44))),0)),E44*(1+S44))</f>
        <v>616.66666666662786</v>
      </c>
      <c r="G44" s="12">
        <f>IF($K44="S",(IFERROR(IF(FORECAST(G$3,$C44:$E44,$C$3:$E$3)&gt;=0,FORECAST(G$3,$C44:$E44,$C$3:$E$3),$E44*(1+AVERAGE(($D44-$C44)/$C44,($E44-$D44)/$D44))),0)),F44*(1+T44))</f>
        <v>276.66666666662786</v>
      </c>
      <c r="H44" s="12">
        <f>IF($K44="S",(IFERROR(IF(FORECAST(H$3,$C44:$E44,$C$3:$E$3)&gt;=0,FORECAST(H$3,$C44:$E44,$C$3:$E$3),$E44*(1+AVERAGE(($D44-$C44)/$C44,($E44-$D44)/$D44))),0)),G44*(1+U44))</f>
        <v>877.58766233766232</v>
      </c>
      <c r="I44" s="12">
        <f>IF($K44="S",(IFERROR(IF(FORECAST(I$3,$C44:$E44,$C$3:$E$3)&gt;=0,FORECAST(I$3,$C44:$E44,$C$3:$E$3),$E44*(1+AVERAGE(($D44-$C44)/$C44,($E44-$D44)/$D44))),0)),H44*(1+V44))</f>
        <v>877.58766233766232</v>
      </c>
      <c r="J44" s="28">
        <f t="shared" si="1"/>
        <v>0.7169733305768039</v>
      </c>
      <c r="K44" s="13" t="s">
        <v>2</v>
      </c>
      <c r="L44" s="14">
        <f t="shared" si="2"/>
        <v>-0.40340909090909094</v>
      </c>
      <c r="M44" s="14">
        <f t="shared" si="2"/>
        <v>2.857142857142847E-2</v>
      </c>
      <c r="N44" s="14">
        <f t="shared" si="2"/>
        <v>-0.42901234567904822</v>
      </c>
      <c r="O44" s="14">
        <f t="shared" si="2"/>
        <v>-0.55135135135138602</v>
      </c>
      <c r="P44" s="14">
        <f t="shared" si="2"/>
        <v>2.1720035988112727</v>
      </c>
      <c r="Q44" s="14">
        <f>IFERROR(I44/H44-1,0)</f>
        <v>0</v>
      </c>
      <c r="R44" s="14"/>
      <c r="S44" s="15">
        <f>IF($K44="M",S$2,N44)</f>
        <v>-0.42901234567904822</v>
      </c>
      <c r="T44" s="15">
        <f>IF($K44="M",T$2,O44)</f>
        <v>-0.55135135135138602</v>
      </c>
      <c r="U44" s="15">
        <f>IF($K44="M",U$2,P44)</f>
        <v>2.1720035988112727</v>
      </c>
      <c r="V44" s="15">
        <f>IF($K44="M",V$2,Q44)</f>
        <v>0</v>
      </c>
    </row>
    <row r="45" spans="2:22" x14ac:dyDescent="0.2">
      <c r="B45" s="1" t="s">
        <v>49</v>
      </c>
      <c r="C45" s="12">
        <v>0</v>
      </c>
      <c r="D45" s="12">
        <v>2600</v>
      </c>
      <c r="E45" s="12">
        <v>0</v>
      </c>
      <c r="F45" s="12">
        <f>IF($K45="S",(IFERROR(IF(FORECAST(F$3,$C45:$E45,$C$3:$E$3)&gt;=0,FORECAST(F$3,$C45:$E45,$C$3:$E$3),$E45*(1+AVERAGE(($D45-$C45)/$C45,($E45-$D45)/$D45))),0)),E45*(1+S45))</f>
        <v>0</v>
      </c>
      <c r="G45" s="12">
        <f>IF($K45="S",(IFERROR(IF(FORECAST(G$3,$C45:$E45,$C$3:$E$3)&gt;=0,FORECAST(G$3,$C45:$E45,$C$3:$E$3),$E45*(1+AVERAGE(($D45-$C45)/$C45,($E45-$D45)/$D45))),0)),F45*(1+T45))</f>
        <v>0</v>
      </c>
      <c r="H45" s="12">
        <f>IF($K45="S",(IFERROR(IF(FORECAST(H$3,$C45:$E45,$C$3:$E$3)&gt;=0,FORECAST(H$3,$C45:$E45,$C$3:$E$3),$E45*(1+AVERAGE(($D45-$C45)/$C45,($E45-$D45)/$D45))),0)),G45*(1+U45))</f>
        <v>0</v>
      </c>
      <c r="I45" s="12">
        <f>IF($K45="S",(IFERROR(IF(FORECAST(I$3,$C45:$E45,$C$3:$E$3)&gt;=0,FORECAST(I$3,$C45:$E45,$C$3:$E$3),$E45*(1+AVERAGE(($D45-$C45)/$C45,($E45-$D45)/$D45))),0)),H45*(1+V45))</f>
        <v>0</v>
      </c>
      <c r="J45" s="28">
        <f t="shared" si="1"/>
        <v>-2.0665441744426297E-16</v>
      </c>
      <c r="K45" s="13" t="s">
        <v>3</v>
      </c>
      <c r="L45" s="14">
        <f t="shared" si="2"/>
        <v>0</v>
      </c>
      <c r="M45" s="14">
        <f t="shared" si="2"/>
        <v>-1</v>
      </c>
      <c r="N45" s="14">
        <f t="shared" si="2"/>
        <v>0</v>
      </c>
      <c r="O45" s="14">
        <f t="shared" si="2"/>
        <v>0</v>
      </c>
      <c r="P45" s="14">
        <f t="shared" si="2"/>
        <v>0</v>
      </c>
      <c r="Q45" s="14">
        <f>IFERROR(I45/H45-1,0)</f>
        <v>0</v>
      </c>
      <c r="R45" s="14"/>
      <c r="S45" s="15">
        <f>IF($K45="M",S$2,N45)</f>
        <v>0.03</v>
      </c>
      <c r="T45" s="15">
        <f>IF($K45="M",T$2,O45)</f>
        <v>0.03</v>
      </c>
      <c r="U45" s="15">
        <f>IF($K45="M",U$2,P45)</f>
        <v>0.03</v>
      </c>
      <c r="V45" s="15">
        <f>IF($K45="M",V$2,Q45)</f>
        <v>0.03</v>
      </c>
    </row>
    <row r="46" spans="2:22" x14ac:dyDescent="0.2">
      <c r="B46" s="1" t="s">
        <v>50</v>
      </c>
      <c r="C46" s="12">
        <v>0</v>
      </c>
      <c r="D46" s="12">
        <v>320</v>
      </c>
      <c r="E46" s="12">
        <v>0</v>
      </c>
      <c r="F46" s="12">
        <f>IF($K46="S",(IFERROR(IF(FORECAST(F$3,$C46:$E46,$C$3:$E$3)&gt;=0,FORECAST(F$3,$C46:$E46,$C$3:$E$3),$E46*(1+AVERAGE(($D46-$C46)/$C46,($E46-$D46)/$D46))),0)),E46*(1+S46))</f>
        <v>0</v>
      </c>
      <c r="G46" s="12">
        <f>IF($K46="S",(IFERROR(IF(FORECAST(G$3,$C46:$E46,$C$3:$E$3)&gt;=0,FORECAST(G$3,$C46:$E46,$C$3:$E$3),$E46*(1+AVERAGE(($D46-$C46)/$C46,($E46-$D46)/$D46))),0)),F46*(1+T46))</f>
        <v>0</v>
      </c>
      <c r="H46" s="12">
        <f>IF($K46="S",(IFERROR(IF(FORECAST(H$3,$C46:$E46,$C$3:$E$3)&gt;=0,FORECAST(H$3,$C46:$E46,$C$3:$E$3),$E46*(1+AVERAGE(($D46-$C46)/$C46,($E46-$D46)/$D46))),0)),G46*(1+U46))</f>
        <v>0</v>
      </c>
      <c r="I46" s="12">
        <f>IF($K46="S",(IFERROR(IF(FORECAST(I$3,$C46:$E46,$C$3:$E$3)&gt;=0,FORECAST(I$3,$C46:$E46,$C$3:$E$3),$E46*(1+AVERAGE(($D46-$C46)/$C46,($E46-$D46)/$D46))),0)),H46*(1+V46))</f>
        <v>0</v>
      </c>
      <c r="J46" s="28">
        <f t="shared" si="1"/>
        <v>-2.131628207280301E-16</v>
      </c>
      <c r="K46" s="13" t="s">
        <v>3</v>
      </c>
      <c r="L46" s="14">
        <f t="shared" si="2"/>
        <v>0</v>
      </c>
      <c r="M46" s="14">
        <f t="shared" si="2"/>
        <v>-1</v>
      </c>
      <c r="N46" s="14">
        <f t="shared" si="2"/>
        <v>0</v>
      </c>
      <c r="O46" s="14">
        <f t="shared" si="2"/>
        <v>0</v>
      </c>
      <c r="P46" s="14">
        <f t="shared" si="2"/>
        <v>0</v>
      </c>
      <c r="Q46" s="14">
        <f>IFERROR(I46/H46-1,0)</f>
        <v>0</v>
      </c>
      <c r="R46" s="14"/>
      <c r="S46" s="15">
        <f>IF($K46="M",S$2,N46)</f>
        <v>0.03</v>
      </c>
      <c r="T46" s="15">
        <f>IF($K46="M",T$2,O46)</f>
        <v>0.03</v>
      </c>
      <c r="U46" s="15">
        <f>IF($K46="M",U$2,P46)</f>
        <v>0.03</v>
      </c>
      <c r="V46" s="15">
        <f>IF($K46="M",V$2,Q46)</f>
        <v>0.03</v>
      </c>
    </row>
    <row r="47" spans="2:22" x14ac:dyDescent="0.2">
      <c r="B47" s="1" t="s">
        <v>51</v>
      </c>
      <c r="C47" s="12">
        <v>26180</v>
      </c>
      <c r="D47" s="12">
        <v>1440</v>
      </c>
      <c r="E47" s="12">
        <v>3560</v>
      </c>
      <c r="F47" s="12">
        <f>IF($K47="S",(IFERROR(IF(FORECAST(F$3,$C47:$E47,$C$3:$E$3)&gt;=0,FORECAST(F$3,$C47:$E47,$C$3:$E$3),$E47*(1+AVERAGE(($D47-$C47)/$C47,($E47-$D47)/$D47))),0)),E47*(1+S47))</f>
        <v>4498.4623546388257</v>
      </c>
      <c r="G47" s="12">
        <f>IF($K47="S",(IFERROR(IF(FORECAST(G$3,$C47:$E47,$C$3:$E$3)&gt;=0,FORECAST(G$3,$C47:$E47,$C$3:$E$3),$E47*(1+AVERAGE(($D47-$C47)/$C47,($E47-$D47)/$D47))),0)),F47*(1+T47))</f>
        <v>4498.4623546388257</v>
      </c>
      <c r="H47" s="12">
        <f>IF($K47="S",(IFERROR(IF(FORECAST(H$3,$C47:$E47,$C$3:$E$3)&gt;=0,FORECAST(H$3,$C47:$E47,$C$3:$E$3),$E47*(1+AVERAGE(($D47-$C47)/$C47,($E47-$D47)/$D47))),0)),G47*(1+U47))</f>
        <v>4498.4623546388257</v>
      </c>
      <c r="I47" s="12">
        <f>IF($K47="S",(IFERROR(IF(FORECAST(I$3,$C47:$E47,$C$3:$E$3)&gt;=0,FORECAST(I$3,$C47:$E47,$C$3:$E$3),$E47*(1+AVERAGE(($D47-$C47)/$C47,($E47-$D47)/$D47))),0)),H47*(1+V47))</f>
        <v>4498.4623546388257</v>
      </c>
      <c r="J47" s="28">
        <f t="shared" si="1"/>
        <v>0.68026825112406508</v>
      </c>
      <c r="K47" s="13" t="s">
        <v>2</v>
      </c>
      <c r="L47" s="14">
        <f t="shared" si="2"/>
        <v>-0.94499618029029797</v>
      </c>
      <c r="M47" s="14">
        <f t="shared" si="2"/>
        <v>1.4722222222222223</v>
      </c>
      <c r="N47" s="14">
        <f t="shared" si="2"/>
        <v>0.26361302096596217</v>
      </c>
      <c r="O47" s="14">
        <f t="shared" si="2"/>
        <v>0</v>
      </c>
      <c r="P47" s="14">
        <f t="shared" si="2"/>
        <v>0</v>
      </c>
      <c r="Q47" s="14">
        <f>IFERROR(I47/H47-1,0)</f>
        <v>0</v>
      </c>
      <c r="R47" s="14"/>
      <c r="S47" s="15">
        <f>IF($K47="M",S$2,N47)</f>
        <v>0.26361302096596217</v>
      </c>
      <c r="T47" s="15">
        <f>IF($K47="M",T$2,O47)</f>
        <v>0</v>
      </c>
      <c r="U47" s="15">
        <f>IF($K47="M",U$2,P47)</f>
        <v>0</v>
      </c>
      <c r="V47" s="15">
        <f>IF($K47="M",V$2,Q47)</f>
        <v>0</v>
      </c>
    </row>
    <row r="48" spans="2:22" x14ac:dyDescent="0.2">
      <c r="B48" s="1" t="s">
        <v>52</v>
      </c>
      <c r="C48" s="12">
        <v>1050</v>
      </c>
      <c r="D48" s="12">
        <v>340</v>
      </c>
      <c r="E48" s="12">
        <v>200</v>
      </c>
      <c r="F48" s="12">
        <f>IF($K48="S",(IFERROR(IF(FORECAST(F$3,$C48:$E48,$C$3:$E$3)&gt;=0,FORECAST(F$3,$C48:$E48,$C$3:$E$3),$E48*(1+AVERAGE(($D48-$C48)/$C48,($E48-$D48)/$D48))),0)),E48*(1+S48))</f>
        <v>91.204481792717075</v>
      </c>
      <c r="G48" s="12">
        <f>IF($K48="S",(IFERROR(IF(FORECAST(G$3,$C48:$E48,$C$3:$E$3)&gt;=0,FORECAST(G$3,$C48:$E48,$C$3:$E$3),$E48*(1+AVERAGE(($D48-$C48)/$C48,($E48-$D48)/$D48))),0)),F48*(1+T48))</f>
        <v>91.204481792717075</v>
      </c>
      <c r="H48" s="12">
        <f>IF($K48="S",(IFERROR(IF(FORECAST(H$3,$C48:$E48,$C$3:$E$3)&gt;=0,FORECAST(H$3,$C48:$E48,$C$3:$E$3),$E48*(1+AVERAGE(($D48-$C48)/$C48,($E48-$D48)/$D48))),0)),G48*(1+U48))</f>
        <v>91.204481792717075</v>
      </c>
      <c r="I48" s="12">
        <f>IF($K48="S",(IFERROR(IF(FORECAST(I$3,$C48:$E48,$C$3:$E$3)&gt;=0,FORECAST(I$3,$C48:$E48,$C$3:$E$3),$E48*(1+AVERAGE(($D48-$C48)/$C48,($E48-$D48)/$D48))),0)),H48*(1+V48))</f>
        <v>91.204481792717075</v>
      </c>
      <c r="J48" s="28">
        <f t="shared" si="1"/>
        <v>0.86964371689937425</v>
      </c>
      <c r="K48" s="13" t="s">
        <v>2</v>
      </c>
      <c r="L48" s="14">
        <f t="shared" si="2"/>
        <v>-0.67619047619047623</v>
      </c>
      <c r="M48" s="14">
        <f t="shared" si="2"/>
        <v>-0.41176470588235292</v>
      </c>
      <c r="N48" s="14">
        <f t="shared" si="2"/>
        <v>-0.54397759103641463</v>
      </c>
      <c r="O48" s="14">
        <f t="shared" si="2"/>
        <v>0</v>
      </c>
      <c r="P48" s="14">
        <f t="shared" si="2"/>
        <v>0</v>
      </c>
      <c r="Q48" s="14">
        <f>IFERROR(I48/H48-1,0)</f>
        <v>0</v>
      </c>
      <c r="R48" s="14"/>
      <c r="S48" s="15">
        <f>IF($K48="M",S$2,N48)</f>
        <v>-0.54397759103641463</v>
      </c>
      <c r="T48" s="15">
        <f>IF($K48="M",T$2,O48)</f>
        <v>0</v>
      </c>
      <c r="U48" s="15">
        <f>IF($K48="M",U$2,P48)</f>
        <v>0</v>
      </c>
      <c r="V48" s="15">
        <f>IF($K48="M",V$2,Q48)</f>
        <v>0</v>
      </c>
    </row>
    <row r="49" spans="2:22" x14ac:dyDescent="0.2">
      <c r="B49" s="1" t="s">
        <v>53</v>
      </c>
      <c r="C49" s="12">
        <v>3256.6</v>
      </c>
      <c r="D49" s="12">
        <v>1255.2</v>
      </c>
      <c r="E49" s="12">
        <v>990</v>
      </c>
      <c r="F49" s="12">
        <f>IF($K49="S",(IFERROR(IF(FORECAST(F$3,$C49:$E49,$C$3:$E$3)&gt;=0,FORECAST(F$3,$C49:$E49,$C$3:$E$3),$E49*(1+AVERAGE(($D49-$C49)/$C49,($E49-$D49)/$D49))),0)),E49*(1+S49))</f>
        <v>581.20503659636802</v>
      </c>
      <c r="G49" s="12">
        <f>IF($K49="S",(IFERROR(IF(FORECAST(G$3,$C49:$E49,$C$3:$E$3)&gt;=0,FORECAST(G$3,$C49:$E49,$C$3:$E$3),$E49*(1+AVERAGE(($D49-$C49)/$C49,($E49-$D49)/$D49))),0)),F49*(1+T49))</f>
        <v>581.20503659636802</v>
      </c>
      <c r="H49" s="12">
        <f>IF($K49="S",(IFERROR(IF(FORECAST(H$3,$C49:$E49,$C$3:$E$3)&gt;=0,FORECAST(H$3,$C49:$E49,$C$3:$E$3),$E49*(1+AVERAGE(($D49-$C49)/$C49,($E49-$D49)/$D49))),0)),G49*(1+U49))</f>
        <v>581.20503659636802</v>
      </c>
      <c r="I49" s="12">
        <f>IF($K49="S",(IFERROR(IF(FORECAST(I$3,$C49:$E49,$C$3:$E$3)&gt;=0,FORECAST(I$3,$C49:$E49,$C$3:$E$3),$E49*(1+AVERAGE(($D49-$C49)/$C49,($E49-$D49)/$D49))),0)),H49*(1+V49))</f>
        <v>581.20503659636802</v>
      </c>
      <c r="J49" s="28">
        <f t="shared" si="1"/>
        <v>0.8364128530516397</v>
      </c>
      <c r="K49" s="13" t="s">
        <v>2</v>
      </c>
      <c r="L49" s="14">
        <f t="shared" si="2"/>
        <v>-0.61456734017073011</v>
      </c>
      <c r="M49" s="14">
        <f t="shared" si="2"/>
        <v>-0.21128107074569791</v>
      </c>
      <c r="N49" s="14">
        <f t="shared" si="2"/>
        <v>-0.41292420545821418</v>
      </c>
      <c r="O49" s="14">
        <f t="shared" si="2"/>
        <v>0</v>
      </c>
      <c r="P49" s="14">
        <f t="shared" si="2"/>
        <v>0</v>
      </c>
      <c r="Q49" s="14">
        <f>IFERROR(I49/H49-1,0)</f>
        <v>0</v>
      </c>
      <c r="R49" s="14"/>
      <c r="S49" s="15">
        <f>IF($K49="M",S$2,N49)</f>
        <v>-0.41292420545821418</v>
      </c>
      <c r="T49" s="15">
        <f>IF($K49="M",T$2,O49)</f>
        <v>0</v>
      </c>
      <c r="U49" s="15">
        <f>IF($K49="M",U$2,P49)</f>
        <v>0</v>
      </c>
      <c r="V49" s="15">
        <f>IF($K49="M",V$2,Q49)</f>
        <v>0</v>
      </c>
    </row>
    <row r="50" spans="2:22" x14ac:dyDescent="0.2">
      <c r="B50" s="1" t="s">
        <v>54</v>
      </c>
      <c r="C50" s="12">
        <v>9677.42</v>
      </c>
      <c r="D50" s="12">
        <v>0</v>
      </c>
      <c r="E50" s="12">
        <v>0</v>
      </c>
      <c r="F50" s="12">
        <f>IF($K50="S",(IFERROR(IF(FORECAST(F$3,$C50:$E50,$C$3:$E$3)&gt;=0,FORECAST(F$3,$C50:$E50,$C$3:$E$3),$E50*(1+AVERAGE(($D50-$C50)/$C50,($E50-$D50)/$D50))),0)),E50*(1+S50))</f>
        <v>0</v>
      </c>
      <c r="G50" s="12">
        <f>IF($K50="S",(IFERROR(IF(FORECAST(G$3,$C50:$E50,$C$3:$E$3)&gt;=0,FORECAST(G$3,$C50:$E50,$C$3:$E$3),$E50*(1+AVERAGE(($D50-$C50)/$C50,($E50-$D50)/$D50))),0)),F50*(1+T50))</f>
        <v>0</v>
      </c>
      <c r="H50" s="12">
        <f>IF($K50="S",(IFERROR(IF(FORECAST(H$3,$C50:$E50,$C$3:$E$3)&gt;=0,FORECAST(H$3,$C50:$E50,$C$3:$E$3),$E50*(1+AVERAGE(($D50-$C50)/$C50,($E50-$D50)/$D50))),0)),G50*(1+U50))</f>
        <v>0</v>
      </c>
      <c r="I50" s="12">
        <f>IF($K50="S",(IFERROR(IF(FORECAST(I$3,$C50:$E50,$C$3:$E$3)&gt;=0,FORECAST(I$3,$C50:$E50,$C$3:$E$3),$E50*(1+AVERAGE(($D50-$C50)/$C50,($E50-$D50)/$D50))),0)),H50*(1+V50))</f>
        <v>0</v>
      </c>
      <c r="J50" s="28">
        <f t="shared" si="1"/>
        <v>0.75</v>
      </c>
      <c r="K50" s="13" t="s">
        <v>2</v>
      </c>
      <c r="L50" s="14">
        <f t="shared" si="2"/>
        <v>-1</v>
      </c>
      <c r="M50" s="14">
        <f t="shared" si="2"/>
        <v>0</v>
      </c>
      <c r="N50" s="14">
        <f t="shared" si="2"/>
        <v>0</v>
      </c>
      <c r="O50" s="14">
        <f t="shared" si="2"/>
        <v>0</v>
      </c>
      <c r="P50" s="14">
        <f t="shared" si="2"/>
        <v>0</v>
      </c>
      <c r="Q50" s="14">
        <f>IFERROR(I50/H50-1,0)</f>
        <v>0</v>
      </c>
      <c r="R50" s="14"/>
      <c r="S50" s="15">
        <f>IF($K50="M",S$2,N50)</f>
        <v>0</v>
      </c>
      <c r="T50" s="15">
        <f>IF($K50="M",T$2,O50)</f>
        <v>0</v>
      </c>
      <c r="U50" s="15">
        <f>IF($K50="M",U$2,P50)</f>
        <v>0</v>
      </c>
      <c r="V50" s="15">
        <f>IF($K50="M",V$2,Q50)</f>
        <v>0</v>
      </c>
    </row>
    <row r="51" spans="2:22" x14ac:dyDescent="0.2">
      <c r="B51" s="1" t="s">
        <v>55</v>
      </c>
      <c r="C51" s="12">
        <v>0</v>
      </c>
      <c r="D51" s="12">
        <v>9000</v>
      </c>
      <c r="E51" s="12">
        <v>10700</v>
      </c>
      <c r="F51" s="12">
        <f>IF($K51="S",(IFERROR(IF(FORECAST(F$3,$C51:$E51,$C$3:$E$3)&gt;=0,FORECAST(F$3,$C51:$E51,$C$3:$E$3),$E51*(1+AVERAGE(($D51-$C51)/$C51,($E51-$D51)/$D51))),0)),E51*(1+S51))</f>
        <v>17266.666666666046</v>
      </c>
      <c r="G51" s="12">
        <f>IF($K51="S",(IFERROR(IF(FORECAST(G$3,$C51:$E51,$C$3:$E$3)&gt;=0,FORECAST(G$3,$C51:$E51,$C$3:$E$3),$E51*(1+AVERAGE(($D51-$C51)/$C51,($E51-$D51)/$D51))),0)),F51*(1+T51))</f>
        <v>22616.666666666046</v>
      </c>
      <c r="H51" s="12">
        <f>IF($K51="S",(IFERROR(IF(FORECAST(H$3,$C51:$E51,$C$3:$E$3)&gt;=0,FORECAST(H$3,$C51:$E51,$C$3:$E$3),$E51*(1+AVERAGE(($D51-$C51)/$C51,($E51-$D51)/$D51))),0)),G51*(1+U51))</f>
        <v>27966.666666666046</v>
      </c>
      <c r="I51" s="12">
        <f>IF($K51="S",(IFERROR(IF(FORECAST(I$3,$C51:$E51,$C$3:$E$3)&gt;=0,FORECAST(I$3,$C51:$E51,$C$3:$E$3),$E51*(1+AVERAGE(($D51-$C51)/$C51,($E51-$D51)/$D51))),0)),H51*(1+V51))</f>
        <v>33316.666666666046</v>
      </c>
      <c r="J51" s="28">
        <f t="shared" si="1"/>
        <v>0.86568706522834959</v>
      </c>
      <c r="K51" s="13" t="s">
        <v>2</v>
      </c>
      <c r="L51" s="14">
        <f t="shared" si="2"/>
        <v>0</v>
      </c>
      <c r="M51" s="14">
        <f t="shared" si="2"/>
        <v>0.18888888888888888</v>
      </c>
      <c r="N51" s="14">
        <f t="shared" si="2"/>
        <v>0.61370716510897627</v>
      </c>
      <c r="O51" s="14">
        <f t="shared" si="2"/>
        <v>0.30984555984557094</v>
      </c>
      <c r="P51" s="14">
        <f t="shared" si="2"/>
        <v>0.23655121591747141</v>
      </c>
      <c r="Q51" s="14">
        <f>IFERROR(I51/H51-1,0)</f>
        <v>0.19129916567342509</v>
      </c>
      <c r="R51" s="14"/>
      <c r="S51" s="15">
        <f>IF($K51="M",S$2,N51)</f>
        <v>0.61370716510897627</v>
      </c>
      <c r="T51" s="15">
        <f>IF($K51="M",T$2,O51)</f>
        <v>0.30984555984557094</v>
      </c>
      <c r="U51" s="15">
        <f>IF($K51="M",U$2,P51)</f>
        <v>0.23655121591747141</v>
      </c>
      <c r="V51" s="15">
        <f>IF($K51="M",V$2,Q51)</f>
        <v>0.19129916567342509</v>
      </c>
    </row>
    <row r="52" spans="2:22" x14ac:dyDescent="0.2">
      <c r="B52" s="1" t="s">
        <v>56</v>
      </c>
      <c r="C52" s="12">
        <v>0</v>
      </c>
      <c r="D52" s="12">
        <v>150</v>
      </c>
      <c r="E52" s="12">
        <v>90</v>
      </c>
      <c r="F52" s="12">
        <f>IF($K52="S",(IFERROR(IF(FORECAST(F$3,$C52:$E52,$C$3:$E$3)&gt;=0,FORECAST(F$3,$C52:$E52,$C$3:$E$3),$E52*(1+AVERAGE(($D52-$C52)/$C52,($E52-$D52)/$D52))),0)),E52*(1+S52))</f>
        <v>92.7</v>
      </c>
      <c r="G52" s="12">
        <f>IF($K52="S",(IFERROR(IF(FORECAST(G$3,$C52:$E52,$C$3:$E$3)&gt;=0,FORECAST(G$3,$C52:$E52,$C$3:$E$3),$E52*(1+AVERAGE(($D52-$C52)/$C52,($E52-$D52)/$D52))),0)),F52*(1+T52))</f>
        <v>95.481000000000009</v>
      </c>
      <c r="H52" s="12">
        <f>IF($K52="S",(IFERROR(IF(FORECAST(H$3,$C52:$E52,$C$3:$E$3)&gt;=0,FORECAST(H$3,$C52:$E52,$C$3:$E$3),$E52*(1+AVERAGE(($D52-$C52)/$C52,($E52-$D52)/$D52))),0)),G52*(1+U52))</f>
        <v>98.345430000000007</v>
      </c>
      <c r="I52" s="12">
        <f>IF($K52="S",(IFERROR(IF(FORECAST(I$3,$C52:$E52,$C$3:$E$3)&gt;=0,FORECAST(I$3,$C52:$E52,$C$3:$E$3),$E52*(1+AVERAGE(($D52-$C52)/$C52,($E52-$D52)/$D52))),0)),H52*(1+V52))</f>
        <v>101.29579290000001</v>
      </c>
      <c r="J52" s="28">
        <f t="shared" si="1"/>
        <v>0.355263157894737</v>
      </c>
      <c r="K52" s="13" t="s">
        <v>3</v>
      </c>
      <c r="L52" s="14">
        <f t="shared" si="2"/>
        <v>0</v>
      </c>
      <c r="M52" s="14">
        <f t="shared" si="2"/>
        <v>-0.4</v>
      </c>
      <c r="N52" s="14">
        <f t="shared" si="2"/>
        <v>3.0000000000000027E-2</v>
      </c>
      <c r="O52" s="14">
        <f t="shared" si="2"/>
        <v>3.0000000000000027E-2</v>
      </c>
      <c r="P52" s="14">
        <f t="shared" si="2"/>
        <v>3.0000000000000027E-2</v>
      </c>
      <c r="Q52" s="14">
        <f>IFERROR(I52/H52-1,0)</f>
        <v>3.0000000000000027E-2</v>
      </c>
      <c r="R52" s="14"/>
      <c r="S52" s="15">
        <f>IF($K52="M",S$2,N52)</f>
        <v>0.03</v>
      </c>
      <c r="T52" s="15">
        <f>IF($K52="M",T$2,O52)</f>
        <v>0.03</v>
      </c>
      <c r="U52" s="15">
        <f>IF($K52="M",U$2,P52)</f>
        <v>0.03</v>
      </c>
      <c r="V52" s="15">
        <f>IF($K52="M",V$2,Q52)</f>
        <v>0.03</v>
      </c>
    </row>
    <row r="53" spans="2:22" x14ac:dyDescent="0.2">
      <c r="B53" s="1" t="s">
        <v>57</v>
      </c>
      <c r="C53" s="12">
        <v>26176</v>
      </c>
      <c r="D53" s="12">
        <v>47730</v>
      </c>
      <c r="E53" s="12">
        <v>7540</v>
      </c>
      <c r="F53" s="12">
        <f>IF($K53="S",(IFERROR(IF(FORECAST(F$3,$C53:$E53,$C$3:$E$3)&gt;=0,FORECAST(F$3,$C53:$E53,$C$3:$E$3),$E53*(1+AVERAGE(($D53-$C53)/$C53,($E53-$D53)/$D53))),0)),E53*(1+S53))</f>
        <v>7766.2</v>
      </c>
      <c r="G53" s="12">
        <f>IF($K53="S",(IFERROR(IF(FORECAST(G$3,$C53:$E53,$C$3:$E$3)&gt;=0,FORECAST(G$3,$C53:$E53,$C$3:$E$3),$E53*(1+AVERAGE(($D53-$C53)/$C53,($E53-$D53)/$D53))),0)),F53*(1+T53))</f>
        <v>7999.1859999999997</v>
      </c>
      <c r="H53" s="12">
        <f>IF($K53="S",(IFERROR(IF(FORECAST(H$3,$C53:$E53,$C$3:$E$3)&gt;=0,FORECAST(H$3,$C53:$E53,$C$3:$E$3),$E53*(1+AVERAGE(($D53-$C53)/$C53,($E53-$D53)/$D53))),0)),G53*(1+U53))</f>
        <v>8239.16158</v>
      </c>
      <c r="I53" s="12">
        <f>IF($K53="S",(IFERROR(IF(FORECAST(I$3,$C53:$E53,$C$3:$E$3)&gt;=0,FORECAST(I$3,$C53:$E53,$C$3:$E$3),$E53*(1+AVERAGE(($D53-$C53)/$C53,($E53-$D53)/$D53))),0)),H53*(1+V53))</f>
        <v>8486.3364273999996</v>
      </c>
      <c r="J53" s="28">
        <f>INDEX(LINEST($C53:$E53, $C$3:$E$3, TRUE, TRUE), 3)</f>
        <v>0.21463815791913218</v>
      </c>
      <c r="K53" s="13" t="s">
        <v>3</v>
      </c>
      <c r="L53" s="14">
        <f t="shared" si="2"/>
        <v>0.8234260391198045</v>
      </c>
      <c r="M53" s="14">
        <f t="shared" si="2"/>
        <v>-0.84202807458621409</v>
      </c>
      <c r="N53" s="14">
        <f t="shared" si="2"/>
        <v>3.0000000000000027E-2</v>
      </c>
      <c r="O53" s="14">
        <f t="shared" si="2"/>
        <v>3.0000000000000027E-2</v>
      </c>
      <c r="P53" s="14">
        <f t="shared" si="2"/>
        <v>3.0000000000000027E-2</v>
      </c>
      <c r="Q53" s="14">
        <f>IFERROR(I53/H53-1,0)</f>
        <v>3.0000000000000027E-2</v>
      </c>
      <c r="R53" s="14"/>
      <c r="S53" s="15">
        <f>IF($K53="M",S$2,N53)</f>
        <v>0.03</v>
      </c>
      <c r="T53" s="15">
        <f>IF($K53="M",T$2,O53)</f>
        <v>0.03</v>
      </c>
      <c r="U53" s="15">
        <f>IF($K53="M",U$2,P53)</f>
        <v>0.03</v>
      </c>
      <c r="V53" s="15">
        <f>IF($K53="M",V$2,Q53)</f>
        <v>0.03</v>
      </c>
    </row>
    <row r="54" spans="2:22" x14ac:dyDescent="0.2">
      <c r="B54" s="1" t="s">
        <v>58</v>
      </c>
      <c r="C54" s="12">
        <v>9386</v>
      </c>
      <c r="D54" s="12">
        <v>20100</v>
      </c>
      <c r="E54" s="12">
        <v>7680</v>
      </c>
      <c r="F54" s="12">
        <f>IF($K54="S",(IFERROR(IF(FORECAST(F$3,$C54:$E54,$C$3:$E$3)&gt;=0,FORECAST(F$3,$C54:$E54,$C$3:$E$3),$E54*(1+AVERAGE(($D54-$C54)/$C54,($E54-$D54)/$D54))),0)),E54*(1+S54))</f>
        <v>7910.4000000000005</v>
      </c>
      <c r="G54" s="12">
        <f>IF($K54="S",(IFERROR(IF(FORECAST(G$3,$C54:$E54,$C$3:$E$3)&gt;=0,FORECAST(G$3,$C54:$E54,$C$3:$E$3),$E54*(1+AVERAGE(($D54-$C54)/$C54,($E54-$D54)/$D54))),0)),F54*(1+T54))</f>
        <v>8147.7120000000004</v>
      </c>
      <c r="H54" s="12">
        <f>IF($K54="S",(IFERROR(IF(FORECAST(H$3,$C54:$E54,$C$3:$E$3)&gt;=0,FORECAST(H$3,$C54:$E54,$C$3:$E$3),$E54*(1+AVERAGE(($D54-$C54)/$C54,($E54-$D54)/$D54))),0)),G54*(1+U54))</f>
        <v>8392.14336</v>
      </c>
      <c r="I54" s="12">
        <f>IF($K54="S",(IFERROR(IF(FORECAST(I$3,$C54:$E54,$C$3:$E$3)&gt;=0,FORECAST(I$3,$C54:$E54,$C$3:$E$3),$E54*(1+AVERAGE(($D54-$C54)/$C54,($E54-$D54)/$D54))),0)),H54*(1+V54))</f>
        <v>8643.9076607999996</v>
      </c>
      <c r="J54" s="28">
        <f t="shared" si="1"/>
        <v>1.605275800003305E-2</v>
      </c>
      <c r="K54" s="13" t="s">
        <v>3</v>
      </c>
      <c r="L54" s="14">
        <f t="shared" si="2"/>
        <v>1.1414873215427233</v>
      </c>
      <c r="M54" s="14">
        <f t="shared" si="2"/>
        <v>-0.61791044776119408</v>
      </c>
      <c r="N54" s="14">
        <f t="shared" si="2"/>
        <v>3.0000000000000027E-2</v>
      </c>
      <c r="O54" s="14">
        <f t="shared" si="2"/>
        <v>3.0000000000000027E-2</v>
      </c>
      <c r="P54" s="14">
        <f t="shared" si="2"/>
        <v>3.0000000000000027E-2</v>
      </c>
      <c r="Q54" s="14">
        <f>IFERROR(I54/H54-1,0)</f>
        <v>3.0000000000000027E-2</v>
      </c>
      <c r="R54" s="14"/>
      <c r="S54" s="15">
        <f>IF($K54="M",S$2,N54)</f>
        <v>0.03</v>
      </c>
      <c r="T54" s="15">
        <f>IF($K54="M",T$2,O54)</f>
        <v>0.03</v>
      </c>
      <c r="U54" s="15">
        <f>IF($K54="M",U$2,P54)</f>
        <v>0.03</v>
      </c>
      <c r="V54" s="15">
        <f>IF($K54="M",V$2,Q54)</f>
        <v>0.03</v>
      </c>
    </row>
    <row r="55" spans="2:22" x14ac:dyDescent="0.2">
      <c r="B55" s="1" t="s">
        <v>59</v>
      </c>
      <c r="C55" s="12">
        <v>1150</v>
      </c>
      <c r="D55" s="12">
        <v>10300</v>
      </c>
      <c r="E55" s="12">
        <v>2160</v>
      </c>
      <c r="F55" s="12">
        <f>IF($K55="S",(IFERROR(IF(FORECAST(F$3,$C55:$E55,$C$3:$E$3)&gt;=0,FORECAST(F$3,$C55:$E55,$C$3:$E$3),$E55*(1+AVERAGE(($D55-$C55)/$C55,($E55-$D55)/$D55))),0)),E55*(1+S55))</f>
        <v>2224.8000000000002</v>
      </c>
      <c r="G55" s="12">
        <f>IF($K55="S",(IFERROR(IF(FORECAST(G$3,$C55:$E55,$C$3:$E$3)&gt;=0,FORECAST(G$3,$C55:$E55,$C$3:$E$3),$E55*(1+AVERAGE(($D55-$C55)/$C55,($E55-$D55)/$D55))),0)),F55*(1+T55))</f>
        <v>2291.5440000000003</v>
      </c>
      <c r="H55" s="12">
        <f>IF($K55="S",(IFERROR(IF(FORECAST(H$3,$C55:$E55,$C$3:$E$3)&gt;=0,FORECAST(H$3,$C55:$E55,$C$3:$E$3),$E55*(1+AVERAGE(($D55-$C55)/$C55,($E55-$D55)/$D55))),0)),G55*(1+U55))</f>
        <v>2360.2903200000005</v>
      </c>
      <c r="I55" s="12">
        <f>IF($K55="S",(IFERROR(IF(FORECAST(I$3,$C55:$E55,$C$3:$E$3)&gt;=0,FORECAST(I$3,$C55:$E55,$C$3:$E$3),$E55*(1+AVERAGE(($D55-$C55)/$C55,($E55-$D55)/$D55))),0)),H55*(1+V55))</f>
        <v>2431.0990296000004</v>
      </c>
      <c r="J55" s="28">
        <f t="shared" si="1"/>
        <v>1.0133296071182921E-2</v>
      </c>
      <c r="K55" s="13" t="s">
        <v>3</v>
      </c>
      <c r="L55" s="14">
        <f t="shared" si="2"/>
        <v>7.9565217391304355</v>
      </c>
      <c r="M55" s="14">
        <f t="shared" si="2"/>
        <v>-0.79029126213592238</v>
      </c>
      <c r="N55" s="14">
        <f t="shared" si="2"/>
        <v>3.0000000000000027E-2</v>
      </c>
      <c r="O55" s="14">
        <f t="shared" si="2"/>
        <v>3.0000000000000027E-2</v>
      </c>
      <c r="P55" s="14">
        <f t="shared" si="2"/>
        <v>3.0000000000000027E-2</v>
      </c>
      <c r="Q55" s="14">
        <f>IFERROR(I55/H55-1,0)</f>
        <v>3.0000000000000027E-2</v>
      </c>
      <c r="R55" s="14"/>
      <c r="S55" s="15">
        <f>IF($K55="M",S$2,N55)</f>
        <v>0.03</v>
      </c>
      <c r="T55" s="15">
        <f>IF($K55="M",T$2,O55)</f>
        <v>0.03</v>
      </c>
      <c r="U55" s="15">
        <f>IF($K55="M",U$2,P55)</f>
        <v>0.03</v>
      </c>
      <c r="V55" s="15">
        <f>IF($K55="M",V$2,Q55)</f>
        <v>0.03</v>
      </c>
    </row>
    <row r="56" spans="2:22" x14ac:dyDescent="0.2">
      <c r="B56" s="1" t="s">
        <v>60</v>
      </c>
      <c r="C56" s="12">
        <v>3430</v>
      </c>
      <c r="D56" s="12">
        <v>3618</v>
      </c>
      <c r="E56" s="12">
        <v>7760</v>
      </c>
      <c r="F56" s="12">
        <f>IF($K56="S",(IFERROR(IF(FORECAST(F$3,$C56:$E56,$C$3:$E$3)&gt;=0,FORECAST(F$3,$C56:$E56,$C$3:$E$3),$E56*(1+AVERAGE(($D56-$C56)/$C56,($E56-$D56)/$D56))),0)),E56*(1+S56))</f>
        <v>9266</v>
      </c>
      <c r="G56" s="12">
        <f>IF($K56="S",(IFERROR(IF(FORECAST(G$3,$C56:$E56,$C$3:$E$3)&gt;=0,FORECAST(G$3,$C56:$E56,$C$3:$E$3),$E56*(1+AVERAGE(($D56-$C56)/$C56,($E56-$D56)/$D56))),0)),F56*(1+T56))</f>
        <v>11431</v>
      </c>
      <c r="H56" s="12">
        <f>IF($K56="S",(IFERROR(IF(FORECAST(H$3,$C56:$E56,$C$3:$E$3)&gt;=0,FORECAST(H$3,$C56:$E56,$C$3:$E$3),$E56*(1+AVERAGE(($D56-$C56)/$C56,($E56-$D56)/$D56))),0)),G56*(1+U56))</f>
        <v>13596</v>
      </c>
      <c r="I56" s="12">
        <f>IF($K56="S",(IFERROR(IF(FORECAST(I$3,$C56:$E56,$C$3:$E$3)&gt;=0,FORECAST(I$3,$C56:$E56,$C$3:$E$3),$E56*(1+AVERAGE(($D56-$C56)/$C56,($E56-$D56)/$D56))),0)),H56*(1+V56))</f>
        <v>15761</v>
      </c>
      <c r="J56" s="28">
        <f t="shared" si="1"/>
        <v>0.78249946411292814</v>
      </c>
      <c r="K56" s="13" t="s">
        <v>2</v>
      </c>
      <c r="L56" s="14">
        <f t="shared" si="2"/>
        <v>5.4810495626822053E-2</v>
      </c>
      <c r="M56" s="14">
        <f t="shared" si="2"/>
        <v>1.1448313985627419</v>
      </c>
      <c r="N56" s="14">
        <f t="shared" si="2"/>
        <v>0.19407216494845358</v>
      </c>
      <c r="O56" s="14">
        <f t="shared" si="2"/>
        <v>0.23364990287071019</v>
      </c>
      <c r="P56" s="14">
        <f t="shared" si="2"/>
        <v>0.1893972530837198</v>
      </c>
      <c r="Q56" s="14">
        <f>IFERROR(I56/H56-1,0)</f>
        <v>0.15923801117975867</v>
      </c>
      <c r="R56" s="14"/>
      <c r="S56" s="15">
        <f>IF($K56="M",S$2,N56)</f>
        <v>0.19407216494845358</v>
      </c>
      <c r="T56" s="15">
        <f>IF($K56="M",T$2,O56)</f>
        <v>0.23364990287071019</v>
      </c>
      <c r="U56" s="15">
        <f>IF($K56="M",U$2,P56)</f>
        <v>0.1893972530837198</v>
      </c>
      <c r="V56" s="15">
        <f>IF($K56="M",V$2,Q56)</f>
        <v>0.15923801117975867</v>
      </c>
    </row>
    <row r="57" spans="2:22" x14ac:dyDescent="0.2">
      <c r="B57" s="1" t="s">
        <v>61</v>
      </c>
      <c r="C57" s="12">
        <v>0</v>
      </c>
      <c r="D57" s="12">
        <v>0</v>
      </c>
      <c r="E57" s="12">
        <v>509.42000000000007</v>
      </c>
      <c r="F57" s="12">
        <f>IF($K57="S",(IFERROR(IF(FORECAST(F$3,$C57:$E57,$C$3:$E$3)&gt;=0,FORECAST(F$3,$C57:$E57,$C$3:$E$3),$E57*(1+AVERAGE(($D57-$C57)/$C57,($E57-$D57)/$D57))),0)),E57*(1+S57))</f>
        <v>679.22666666662553</v>
      </c>
      <c r="G57" s="12">
        <f>IF($K57="S",(IFERROR(IF(FORECAST(G$3,$C57:$E57,$C$3:$E$3)&gt;=0,FORECAST(G$3,$C57:$E57,$C$3:$E$3),$E57*(1+AVERAGE(($D57-$C57)/$C57,($E57-$D57)/$D57))),0)),F57*(1+T57))</f>
        <v>933.93666666664649</v>
      </c>
      <c r="H57" s="12">
        <f>IF($K57="S",(IFERROR(IF(FORECAST(H$3,$C57:$E57,$C$3:$E$3)&gt;=0,FORECAST(H$3,$C57:$E57,$C$3:$E$3),$E57*(1+AVERAGE(($D57-$C57)/$C57,($E57-$D57)/$D57))),0)),G57*(1+U57))</f>
        <v>1188.6466666666092</v>
      </c>
      <c r="I57" s="12">
        <f>IF($K57="S",(IFERROR(IF(FORECAST(I$3,$C57:$E57,$C$3:$E$3)&gt;=0,FORECAST(I$3,$C57:$E57,$C$3:$E$3),$E57*(1+AVERAGE(($D57-$C57)/$C57,($E57-$D57)/$D57))),0)),H57*(1+V57))</f>
        <v>1443.3566666666302</v>
      </c>
      <c r="J57" s="28">
        <f t="shared" si="1"/>
        <v>0.75</v>
      </c>
      <c r="K57" s="13" t="s">
        <v>2</v>
      </c>
      <c r="L57" s="14">
        <f t="shared" si="2"/>
        <v>0</v>
      </c>
      <c r="M57" s="14">
        <f t="shared" si="2"/>
        <v>0</v>
      </c>
      <c r="N57" s="14">
        <f t="shared" si="2"/>
        <v>0.33333333333325244</v>
      </c>
      <c r="O57" s="14">
        <f t="shared" si="2"/>
        <v>0.37500000000005351</v>
      </c>
      <c r="P57" s="14">
        <f t="shared" si="2"/>
        <v>0.27272727272723873</v>
      </c>
      <c r="Q57" s="14">
        <f>IFERROR(I57/H57-1,0)</f>
        <v>0.21428571428574217</v>
      </c>
      <c r="R57" s="14"/>
      <c r="S57" s="15">
        <f>IF($K57="M",S$2,N57)</f>
        <v>0.33333333333325244</v>
      </c>
      <c r="T57" s="15">
        <f>IF($K57="M",T$2,O57)</f>
        <v>0.37500000000005351</v>
      </c>
      <c r="U57" s="15">
        <f>IF($K57="M",U$2,P57)</f>
        <v>0.27272727272723873</v>
      </c>
      <c r="V57" s="15">
        <f>IF($K57="M",V$2,Q57)</f>
        <v>0.21428571428574217</v>
      </c>
    </row>
    <row r="58" spans="2:22" x14ac:dyDescent="0.2">
      <c r="B58" s="1" t="s">
        <v>62</v>
      </c>
      <c r="C58" s="12">
        <v>972</v>
      </c>
      <c r="D58" s="12">
        <v>760</v>
      </c>
      <c r="E58" s="12">
        <v>0</v>
      </c>
      <c r="F58" s="12">
        <f>IF($K58="S",(IFERROR(IF(FORECAST(F$3,$C58:$E58,$C$3:$E$3)&gt;=0,FORECAST(F$3,$C58:$E58,$C$3:$E$3),$E58*(1+AVERAGE(($D58-$C58)/$C58,($E58-$D58)/$D58))),0)),E58*(1+S58))</f>
        <v>0</v>
      </c>
      <c r="G58" s="12">
        <f>IF($K58="S",(IFERROR(IF(FORECAST(G$3,$C58:$E58,$C$3:$E$3)&gt;=0,FORECAST(G$3,$C58:$E58,$C$3:$E$3),$E58*(1+AVERAGE(($D58-$C58)/$C58,($E58-$D58)/$D58))),0)),F58*(1+T58))</f>
        <v>0</v>
      </c>
      <c r="H58" s="12">
        <f>IF($K58="S",(IFERROR(IF(FORECAST(H$3,$C58:$E58,$C$3:$E$3)&gt;=0,FORECAST(H$3,$C58:$E58,$C$3:$E$3),$E58*(1+AVERAGE(($D58-$C58)/$C58,($E58-$D58)/$D58))),0)),G58*(1+U58))</f>
        <v>0</v>
      </c>
      <c r="I58" s="12">
        <f>IF($K58="S",(IFERROR(IF(FORECAST(I$3,$C58:$E58,$C$3:$E$3)&gt;=0,FORECAST(I$3,$C58:$E58,$C$3:$E$3),$E58*(1+AVERAGE(($D58-$C58)/$C58,($E58-$D58)/$D58))),0)),H58*(1+V58))</f>
        <v>0</v>
      </c>
      <c r="J58" s="28">
        <f t="shared" si="1"/>
        <v>0.90419873823475361</v>
      </c>
      <c r="K58" s="13" t="s">
        <v>2</v>
      </c>
      <c r="L58" s="14">
        <f t="shared" si="2"/>
        <v>-0.21810699588477367</v>
      </c>
      <c r="M58" s="14">
        <f t="shared" si="2"/>
        <v>-1</v>
      </c>
      <c r="N58" s="14">
        <f t="shared" si="2"/>
        <v>0</v>
      </c>
      <c r="O58" s="14">
        <f t="shared" si="2"/>
        <v>0</v>
      </c>
      <c r="P58" s="14">
        <f t="shared" si="2"/>
        <v>0</v>
      </c>
      <c r="Q58" s="14">
        <f>IFERROR(I58/H58-1,0)</f>
        <v>0</v>
      </c>
      <c r="R58" s="14"/>
      <c r="S58" s="15">
        <f>IF($K58="M",S$2,N58)</f>
        <v>0</v>
      </c>
      <c r="T58" s="15">
        <f>IF($K58="M",T$2,O58)</f>
        <v>0</v>
      </c>
      <c r="U58" s="15">
        <f>IF($K58="M",U$2,P58)</f>
        <v>0</v>
      </c>
      <c r="V58" s="15">
        <f>IF($K58="M",V$2,Q58)</f>
        <v>0</v>
      </c>
    </row>
    <row r="59" spans="2:22" x14ac:dyDescent="0.2">
      <c r="B59" s="1" t="s">
        <v>63</v>
      </c>
      <c r="C59" s="12">
        <v>180</v>
      </c>
      <c r="D59" s="12">
        <v>0</v>
      </c>
      <c r="E59" s="12">
        <v>0</v>
      </c>
      <c r="F59" s="12">
        <f>IF($K59="S",(IFERROR(IF(FORECAST(F$3,$C59:$E59,$C$3:$E$3)&gt;=0,FORECAST(F$3,$C59:$E59,$C$3:$E$3),$E59*(1+AVERAGE(($D59-$C59)/$C59,($E59-$D59)/$D59))),0)),E59*(1+S59))</f>
        <v>0</v>
      </c>
      <c r="G59" s="12">
        <f>IF($K59="S",(IFERROR(IF(FORECAST(G$3,$C59:$E59,$C$3:$E$3)&gt;=0,FORECAST(G$3,$C59:$E59,$C$3:$E$3),$E59*(1+AVERAGE(($D59-$C59)/$C59,($E59-$D59)/$D59))),0)),F59*(1+T59))</f>
        <v>0</v>
      </c>
      <c r="H59" s="12">
        <f>IF($K59="S",(IFERROR(IF(FORECAST(H$3,$C59:$E59,$C$3:$E$3)&gt;=0,FORECAST(H$3,$C59:$E59,$C$3:$E$3),$E59*(1+AVERAGE(($D59-$C59)/$C59,($E59-$D59)/$D59))),0)),G59*(1+U59))</f>
        <v>0</v>
      </c>
      <c r="I59" s="12">
        <f>IF($K59="S",(IFERROR(IF(FORECAST(I$3,$C59:$E59,$C$3:$E$3)&gt;=0,FORECAST(I$3,$C59:$E59,$C$3:$E$3),$E59*(1+AVERAGE(($D59-$C59)/$C59,($E59-$D59)/$D59))),0)),H59*(1+V59))</f>
        <v>0</v>
      </c>
      <c r="J59" s="28">
        <f t="shared" si="1"/>
        <v>0.75000000000000022</v>
      </c>
      <c r="K59" s="13" t="s">
        <v>2</v>
      </c>
      <c r="L59" s="14">
        <f t="shared" si="2"/>
        <v>-1</v>
      </c>
      <c r="M59" s="14">
        <f t="shared" si="2"/>
        <v>0</v>
      </c>
      <c r="N59" s="14">
        <f t="shared" si="2"/>
        <v>0</v>
      </c>
      <c r="O59" s="14">
        <f t="shared" si="2"/>
        <v>0</v>
      </c>
      <c r="P59" s="14">
        <f t="shared" si="2"/>
        <v>0</v>
      </c>
      <c r="Q59" s="14">
        <f>IFERROR(I59/H59-1,0)</f>
        <v>0</v>
      </c>
      <c r="R59" s="14"/>
      <c r="S59" s="15">
        <f>IF($K59="M",S$2,N59)</f>
        <v>0</v>
      </c>
      <c r="T59" s="15">
        <f>IF($K59="M",T$2,O59)</f>
        <v>0</v>
      </c>
      <c r="U59" s="15">
        <f>IF($K59="M",U$2,P59)</f>
        <v>0</v>
      </c>
      <c r="V59" s="15">
        <f>IF($K59="M",V$2,Q59)</f>
        <v>0</v>
      </c>
    </row>
    <row r="60" spans="2:22" x14ac:dyDescent="0.2">
      <c r="B60" s="1" t="s">
        <v>64</v>
      </c>
      <c r="C60" s="12">
        <v>0</v>
      </c>
      <c r="D60" s="12">
        <v>8600</v>
      </c>
      <c r="E60" s="12">
        <v>0</v>
      </c>
      <c r="F60" s="12">
        <f>IF($K60="S",(IFERROR(IF(FORECAST(F$3,$C60:$E60,$C$3:$E$3)&gt;=0,FORECAST(F$3,$C60:$E60,$C$3:$E$3),$E60*(1+AVERAGE(($D60-$C60)/$C60,($E60-$D60)/$D60))),0)),E60*(1+S60))</f>
        <v>0</v>
      </c>
      <c r="G60" s="12">
        <f>IF($K60="S",(IFERROR(IF(FORECAST(G$3,$C60:$E60,$C$3:$E$3)&gt;=0,FORECAST(G$3,$C60:$E60,$C$3:$E$3),$E60*(1+AVERAGE(($D60-$C60)/$C60,($E60-$D60)/$D60))),0)),F60*(1+T60))</f>
        <v>0</v>
      </c>
      <c r="H60" s="12">
        <f>IF($K60="S",(IFERROR(IF(FORECAST(H$3,$C60:$E60,$C$3:$E$3)&gt;=0,FORECAST(H$3,$C60:$E60,$C$3:$E$3),$E60*(1+AVERAGE(($D60-$C60)/$C60,($E60-$D60)/$D60))),0)),G60*(1+U60))</f>
        <v>0</v>
      </c>
      <c r="I60" s="12">
        <f>IF($K60="S",(IFERROR(IF(FORECAST(I$3,$C60:$E60,$C$3:$E$3)&gt;=0,FORECAST(I$3,$C60:$E60,$C$3:$E$3),$E60*(1+AVERAGE(($D60-$C60)/$C60,($E60-$D60)/$D60))),0)),H60*(1+V60))</f>
        <v>0</v>
      </c>
      <c r="J60" s="28">
        <f t="shared" si="1"/>
        <v>1.5110696180889319E-16</v>
      </c>
      <c r="K60" s="13" t="s">
        <v>3</v>
      </c>
      <c r="L60" s="14">
        <f t="shared" si="2"/>
        <v>0</v>
      </c>
      <c r="M60" s="14">
        <f t="shared" si="2"/>
        <v>-1</v>
      </c>
      <c r="N60" s="14">
        <f t="shared" si="2"/>
        <v>0</v>
      </c>
      <c r="O60" s="14">
        <f t="shared" si="2"/>
        <v>0</v>
      </c>
      <c r="P60" s="14">
        <f t="shared" si="2"/>
        <v>0</v>
      </c>
      <c r="Q60" s="14">
        <f>IFERROR(I60/H60-1,0)</f>
        <v>0</v>
      </c>
      <c r="R60" s="14"/>
      <c r="S60" s="15">
        <f>IF($K60="M",S$2,N60)</f>
        <v>0.03</v>
      </c>
      <c r="T60" s="15">
        <f>IF($K60="M",T$2,O60)</f>
        <v>0.03</v>
      </c>
      <c r="U60" s="15">
        <f>IF($K60="M",U$2,P60)</f>
        <v>0.03</v>
      </c>
      <c r="V60" s="15">
        <f>IF($K60="M",V$2,Q60)</f>
        <v>0.03</v>
      </c>
    </row>
    <row r="61" spans="2:22" x14ac:dyDescent="0.2">
      <c r="B61" s="1" t="s">
        <v>65</v>
      </c>
      <c r="C61" s="16">
        <v>1150</v>
      </c>
      <c r="D61" s="16">
        <v>0</v>
      </c>
      <c r="E61" s="16">
        <v>0</v>
      </c>
      <c r="F61" s="16">
        <f>IF($K61="S",(IFERROR(IF(FORECAST(F$3,$C61:$E61,$C$3:$E$3)&gt;=0,FORECAST(F$3,$C61:$E61,$C$3:$E$3),$E61*(1+AVERAGE(($D61-$C61)/$C61,($E61-$D61)/$D61))),0)),E61*(1+S61))</f>
        <v>0</v>
      </c>
      <c r="G61" s="16">
        <f>IF($K61="S",(IFERROR(IF(FORECAST(G$3,$C61:$E61,$C$3:$E$3)&gt;=0,FORECAST(G$3,$C61:$E61,$C$3:$E$3),$E61*(1+AVERAGE(($D61-$C61)/$C61,($E61-$D61)/$D61))),0)),F61*(1+T61))</f>
        <v>0</v>
      </c>
      <c r="H61" s="16">
        <f>IF($K61="S",(IFERROR(IF(FORECAST(H$3,$C61:$E61,$C$3:$E$3)&gt;=0,FORECAST(H$3,$C61:$E61,$C$3:$E$3),$E61*(1+AVERAGE(($D61-$C61)/$C61,($E61-$D61)/$D61))),0)),G61*(1+U61))</f>
        <v>0</v>
      </c>
      <c r="I61" s="16">
        <f>IF($K61="S",(IFERROR(IF(FORECAST(I$3,$C61:$E61,$C$3:$E$3)&gt;=0,FORECAST(I$3,$C61:$E61,$C$3:$E$3),$E61*(1+AVERAGE(($D61-$C61)/$C61,($E61-$D61)/$D61))),0)),H61*(1+V61))</f>
        <v>0</v>
      </c>
      <c r="J61" s="29">
        <f t="shared" si="1"/>
        <v>0.75000000000000022</v>
      </c>
      <c r="K61" s="13" t="s">
        <v>2</v>
      </c>
      <c r="L61" s="17">
        <f t="shared" si="2"/>
        <v>-1</v>
      </c>
      <c r="M61" s="17">
        <f t="shared" si="2"/>
        <v>0</v>
      </c>
      <c r="N61" s="17">
        <f t="shared" si="2"/>
        <v>0</v>
      </c>
      <c r="O61" s="17">
        <f t="shared" si="2"/>
        <v>0</v>
      </c>
      <c r="P61" s="17">
        <f t="shared" si="2"/>
        <v>0</v>
      </c>
      <c r="Q61" s="17">
        <f>IFERROR(I61/H61-1,0)</f>
        <v>0</v>
      </c>
      <c r="R61" s="14"/>
      <c r="S61" s="15">
        <f>IF($K61="M",S$2,N61)</f>
        <v>0</v>
      </c>
      <c r="T61" s="15">
        <f>IF($K61="M",T$2,O61)</f>
        <v>0</v>
      </c>
      <c r="U61" s="15">
        <f>IF($K61="M",U$2,P61)</f>
        <v>0</v>
      </c>
      <c r="V61" s="15">
        <f>IF($K61="M",V$2,Q61)</f>
        <v>0</v>
      </c>
    </row>
    <row r="62" spans="2:22" x14ac:dyDescent="0.2">
      <c r="B62" s="11" t="s">
        <v>66</v>
      </c>
      <c r="C62" s="31">
        <f>SUM(C4:C61)</f>
        <v>1200377.1400000001</v>
      </c>
      <c r="D62" s="31">
        <f t="shared" ref="D62:I62" si="3">SUM(D4:D61)</f>
        <v>1279955.1399999999</v>
      </c>
      <c r="E62" s="31">
        <f t="shared" si="3"/>
        <v>1341054.9600000002</v>
      </c>
      <c r="F62" s="31">
        <f t="shared" si="3"/>
        <v>1487674.1801325986</v>
      </c>
      <c r="G62" s="31">
        <f t="shared" si="3"/>
        <v>1708503.4399585915</v>
      </c>
      <c r="H62" s="31">
        <f t="shared" si="3"/>
        <v>1930487.1970750368</v>
      </c>
      <c r="I62" s="31">
        <f t="shared" si="3"/>
        <v>2152090.0167794372</v>
      </c>
      <c r="J62" s="30">
        <f>INDEX(LINEST($C62:$E62, $C$3:$E$3, TRUE, TRUE), 3)</f>
        <v>0.99428185208667252</v>
      </c>
      <c r="L62" s="20">
        <f t="shared" si="2"/>
        <v>6.6294164848890613E-2</v>
      </c>
      <c r="M62" s="20">
        <f t="shared" si="2"/>
        <v>4.7735907369378827E-2</v>
      </c>
      <c r="N62" s="20">
        <f t="shared" si="2"/>
        <v>0.10933125375607156</v>
      </c>
      <c r="O62" s="20">
        <f t="shared" ref="O62:P62" si="4">IFERROR(G62/F62-1,0)</f>
        <v>0.14843926363386228</v>
      </c>
      <c r="P62" s="20">
        <f t="shared" si="4"/>
        <v>0.1299287738758228</v>
      </c>
      <c r="Q62" s="20">
        <f>IFERROR(I62/H62-1,0)</f>
        <v>0.11479113668309227</v>
      </c>
      <c r="R62" s="20"/>
      <c r="S62" s="20"/>
      <c r="T62" s="20"/>
      <c r="U62" s="20"/>
      <c r="V62" s="20"/>
    </row>
    <row r="63" spans="2:22" x14ac:dyDescent="0.2">
      <c r="B63" s="11"/>
      <c r="C63" s="18"/>
      <c r="D63" s="21">
        <f>D62/C62-1</f>
        <v>6.6294164848890613E-2</v>
      </c>
      <c r="E63" s="21">
        <f t="shared" ref="E63:H63" si="5">E62/D62-1</f>
        <v>4.7735907369378827E-2</v>
      </c>
      <c r="F63" s="21">
        <f t="shared" si="5"/>
        <v>0.10933125375607156</v>
      </c>
      <c r="G63" s="21">
        <f t="shared" si="5"/>
        <v>0.14843926363386228</v>
      </c>
      <c r="H63" s="21">
        <f t="shared" si="5"/>
        <v>0.1299287738758228</v>
      </c>
      <c r="I63" s="21">
        <f>I62/H62-1</f>
        <v>0.11479113668309227</v>
      </c>
      <c r="J63" s="19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</row>
    <row r="64" spans="2:22" x14ac:dyDescent="0.2">
      <c r="B64" s="1" t="s">
        <v>67</v>
      </c>
      <c r="C64" s="22">
        <f>SLOPE(C62:I62, C3:I3)</f>
        <v>161558.97230167774</v>
      </c>
      <c r="D64" s="18"/>
      <c r="E64" s="18"/>
      <c r="F64" s="18"/>
      <c r="G64" s="18"/>
      <c r="H64" s="18"/>
      <c r="I64" s="23">
        <f>_xlfn.RRI(6,C62,I62)</f>
        <v>0.10219165733843005</v>
      </c>
      <c r="J64" s="24" t="s">
        <v>4</v>
      </c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</row>
    <row r="65" spans="2:22" x14ac:dyDescent="0.2">
      <c r="B65" s="1" t="s">
        <v>69</v>
      </c>
      <c r="C65" s="22">
        <f>INTERCEPT(C62:I62, C3:I3)</f>
        <v>-325732743.30120689</v>
      </c>
      <c r="D65" s="18"/>
      <c r="E65" s="18"/>
      <c r="F65" s="18"/>
      <c r="G65" s="18"/>
      <c r="H65" s="18"/>
      <c r="I65" s="18"/>
      <c r="J65" s="19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</row>
    <row r="66" spans="2:22" x14ac:dyDescent="0.2">
      <c r="B66" s="1" t="s">
        <v>5</v>
      </c>
      <c r="C66" s="25">
        <f>RSQ(C62:I62, C3:I3)</f>
        <v>0.95388235070414551</v>
      </c>
      <c r="D66" s="18"/>
      <c r="E66" s="18"/>
      <c r="F66" s="18"/>
      <c r="G66" s="18"/>
      <c r="H66" s="18"/>
      <c r="I66" s="18"/>
      <c r="J66" s="19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</row>
    <row r="67" spans="2:22" x14ac:dyDescent="0.2">
      <c r="B67" s="1" t="s">
        <v>68</v>
      </c>
      <c r="C67" s="18">
        <f>$C$64*C3+$C$65</f>
        <v>1101057.6650871634</v>
      </c>
      <c r="D67" s="18">
        <f t="shared" ref="D67:I67" si="6">$C$64*D3+$C$65</f>
        <v>1262616.637388885</v>
      </c>
      <c r="E67" s="18">
        <f t="shared" si="6"/>
        <v>1424175.609690547</v>
      </c>
      <c r="F67" s="18">
        <f t="shared" si="6"/>
        <v>1585734.581992209</v>
      </c>
      <c r="G67" s="18">
        <f t="shared" si="6"/>
        <v>1747293.5542938709</v>
      </c>
      <c r="H67" s="18">
        <f t="shared" si="6"/>
        <v>1908852.5265955925</v>
      </c>
      <c r="I67" s="18">
        <f t="shared" si="6"/>
        <v>2070411.4988972545</v>
      </c>
      <c r="J67" s="19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</row>
    <row r="68" spans="2:22" x14ac:dyDescent="0.2">
      <c r="B68" s="11"/>
      <c r="C68" s="18"/>
      <c r="D68" s="26">
        <f>D67/C67-1</f>
        <v>0.1467307094119652</v>
      </c>
      <c r="E68" s="26">
        <f t="shared" ref="E68:H68" si="7">E67/D67-1</f>
        <v>0.12795568149313241</v>
      </c>
      <c r="F68" s="26">
        <f t="shared" si="7"/>
        <v>0.11344034485800969</v>
      </c>
      <c r="G68" s="26">
        <f t="shared" si="7"/>
        <v>0.10188273254322944</v>
      </c>
      <c r="H68" s="26">
        <f t="shared" si="7"/>
        <v>9.2462409596086426E-2</v>
      </c>
      <c r="I68" s="26">
        <f>I67/H67-1</f>
        <v>8.4636696680701506E-2</v>
      </c>
      <c r="J68" s="19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</row>
    <row r="69" spans="2:22" x14ac:dyDescent="0.2">
      <c r="B69" s="11"/>
      <c r="C69" s="18"/>
      <c r="D69" s="18"/>
      <c r="E69" s="18"/>
      <c r="F69" s="18"/>
      <c r="G69" s="18"/>
      <c r="H69" s="18"/>
      <c r="I69" s="23">
        <f>_xlfn.RRI(6,C67,I67)</f>
        <v>0.11098390612463871</v>
      </c>
      <c r="J69" s="24" t="s">
        <v>4</v>
      </c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</row>
    <row r="70" spans="2:22" x14ac:dyDescent="0.2">
      <c r="B70" s="11"/>
      <c r="C70" s="18"/>
      <c r="D70" s="18"/>
      <c r="E70" s="18"/>
      <c r="F70" s="18"/>
      <c r="G70" s="18"/>
      <c r="H70" s="18"/>
      <c r="I70" s="18"/>
      <c r="J70" s="19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</row>
  </sheetData>
  <phoneticPr fontId="5" type="noConversion"/>
  <conditionalFormatting sqref="J4:J70">
    <cfRule type="colorScale" priority="1">
      <colorScale>
        <cfvo type="num" val="0"/>
        <cfvo type="num" val="0.5"/>
        <cfvo type="num" val="1"/>
        <color rgb="FFFF9999"/>
        <color rgb="FFFFFF99"/>
        <color rgb="FF99FF99"/>
      </colorScale>
    </cfRule>
  </conditionalFormatting>
  <dataValidations count="1">
    <dataValidation type="list" allowBlank="1" showInputMessage="1" showErrorMessage="1" sqref="K4:K61" xr:uid="{DF60C20D-2A67-413C-B913-17DC074EB9DF}">
      <formula1>"S,M"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 Revenue Project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Konstantinos Manetas</dc:creator>
  <cp:lastModifiedBy>FONSECA ARÉVALO JUAN ALBERTO</cp:lastModifiedBy>
  <dcterms:created xsi:type="dcterms:W3CDTF">2025-05-05T08:00:33Z</dcterms:created>
  <dcterms:modified xsi:type="dcterms:W3CDTF">2026-05-27T23:33:10Z</dcterms:modified>
</cp:coreProperties>
</file>